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2"/>
  </bookViews>
  <sheets>
    <sheet name="请先读 编制步骤" sheetId="1" r:id="rId1"/>
    <sheet name="1.人才培养特点与标准" sheetId="2" r:id="rId2"/>
    <sheet name="2.培养内容和课程设置" sheetId="3" r:id="rId3"/>
    <sheet name="3.学时学分统计(自动生成，勿动格式）" sheetId="4" r:id="rId4"/>
  </sheets>
  <definedNames>
    <definedName name="_xlfn.SUMIFS" hidden="1">#NAME?</definedName>
    <definedName name="_xlnm.Print_Titles" localSheetId="2">'2.培养内容和课程设置'!$1:$1</definedName>
  </definedNames>
  <calcPr fullCalcOnLoad="1"/>
</workbook>
</file>

<file path=xl/sharedStrings.xml><?xml version="1.0" encoding="utf-8"?>
<sst xmlns="http://schemas.openxmlformats.org/spreadsheetml/2006/main" count="684" uniqueCount="275">
  <si>
    <t>编制步骤：</t>
  </si>
  <si>
    <t>第一步</t>
  </si>
  <si>
    <t>请先复制备份本文件，以免修改中删改了公式，导致表格不能自动生成。</t>
  </si>
  <si>
    <t>第二步</t>
  </si>
  <si>
    <t>填写表1</t>
  </si>
  <si>
    <t>第三步</t>
  </si>
  <si>
    <t>删减表2中的有色行，确定这些课程是否适用本专业</t>
  </si>
  <si>
    <t>第四步</t>
  </si>
  <si>
    <r>
      <t>根据本专业课程需要，按表2中的格式增减课程，可随意增行、减行，</t>
    </r>
    <r>
      <rPr>
        <b/>
        <sz val="11"/>
        <color indexed="8"/>
        <rFont val="宋体"/>
        <family val="0"/>
      </rPr>
      <t>不要调列</t>
    </r>
  </si>
  <si>
    <r>
      <t>根据表3中自动生成部分，</t>
    </r>
    <r>
      <rPr>
        <b/>
        <sz val="11"/>
        <color indexed="8"/>
        <rFont val="宋体"/>
        <family val="0"/>
      </rPr>
      <t>核查表2填写的合理性</t>
    </r>
    <r>
      <rPr>
        <sz val="11"/>
        <color theme="1"/>
        <rFont val="Calibri"/>
        <family val="0"/>
      </rPr>
      <t>，并填写表3中的有色部分，请勿调整表中计算公式，否则会出现计算错误</t>
    </r>
  </si>
  <si>
    <t>若不小心删改了删改公式，请点到备份表中同样位置，在工具栏fx位置窗口复制公式</t>
  </si>
  <si>
    <t>本次培养方案修订原则</t>
  </si>
  <si>
    <t>从简实用，以规范学分学时为主</t>
  </si>
  <si>
    <t>基本参照2017年课程体系，适当优化调整部分课程</t>
  </si>
  <si>
    <t>对标《普通高等学校本科专业类教学质量国家标准》，审核课程体系与核心课程，为专业认证奠定基本保证</t>
  </si>
  <si>
    <t>表2编制说明</t>
  </si>
  <si>
    <t>表2为物联网工程专业作参考的范本，可在上直接修改完成各专业的培养方案制定</t>
  </si>
  <si>
    <t>培养方案基本原则：1总学分原则上控制在160-180学分之间（含综合素制学分）；2按规定完成公共课设计，除计算机课程各学院可自主选择，其他公共课按前期协调会达成的原则来安排，如有个别调整的需要与公共课程承担学院重新协商，并向教务处报告申请，批准后方能独立设计。</t>
  </si>
  <si>
    <t>表2中绿色部分为所有专业统一的规定项目（其中民语言班对英语不作硬性要求），黄色部分各学院自主选择是否开设，蓝色部分各学院结合专业需求设计挑选，不选课程，可直接在表中删除行</t>
  </si>
  <si>
    <t>有色部分的课程已与各学院协商达成统一共识，为方便合班排课，其学时学分不可动，但上课学期可调。这些课程需要调整学时学分的请单独向教务处和开课学院申请。</t>
  </si>
  <si>
    <t>理论课和实验课严格按每学分16学时设计课程，不得出现学时高，学分低情况；</t>
  </si>
  <si>
    <t>考核占教室的，“考核方式”栏请写“考试”，不占教室的写为“考查”</t>
  </si>
  <si>
    <t>一些学期无法确定的课程，如公选课、安全课，请在学期格内填写“0”</t>
  </si>
  <si>
    <t>分模块制定的专业选修课，请按模块分别标注为专业选修1或2、3</t>
  </si>
  <si>
    <t>R、S、T列为编后检查列，请看列首说明</t>
  </si>
  <si>
    <t>10</t>
  </si>
  <si>
    <t>理论课与实验课严格按每学分16学时设计，实践课按每周1学分，每学分30学时填表，以方便汇算时体现时间占用量</t>
  </si>
  <si>
    <t>实践课按每实习一周为1学分，在填表中按每学分计30学时填写</t>
  </si>
  <si>
    <t>大类招生专业，在各专业同修期间课程一致，分专业后按专业培养，因此仍按专业分别制定培养方案</t>
  </si>
  <si>
    <t>预科阶段培养方案由中语学院统一制定，各专业培养方案中不含预科阶段，但各专业阶段培养方案需要在公共课程中减除军事训练、新疆简明历史，其它公共课与汉班相同</t>
  </si>
  <si>
    <t>工作提示：</t>
  </si>
  <si>
    <t>2019年9月全校将试行学分制收费，即年级收费+重修重考按学分收费，事关学生切身利益，需要更规范的人才培养方案</t>
  </si>
  <si>
    <r>
      <t>随“双万”计划实施，以新工科、新农科等专业发展新理念体系为引导，以专业认证、金课打造、卓越人才培养为抓手的本科教学质量管理体系全面实施，迫切需要</t>
    </r>
    <r>
      <rPr>
        <b/>
        <sz val="11"/>
        <color indexed="8"/>
        <rFont val="宋体"/>
        <family val="0"/>
      </rPr>
      <t>体现实践综合能力培养</t>
    </r>
    <r>
      <rPr>
        <sz val="11"/>
        <color theme="1"/>
        <rFont val="Calibri"/>
        <family val="0"/>
      </rPr>
      <t>需求（新工科要求）、体现专业特色融入</t>
    </r>
    <r>
      <rPr>
        <b/>
        <sz val="11"/>
        <color indexed="8"/>
        <rFont val="宋体"/>
        <family val="0"/>
      </rPr>
      <t>现代产业特征</t>
    </r>
    <r>
      <rPr>
        <sz val="11"/>
        <color theme="1"/>
        <rFont val="Calibri"/>
        <family val="0"/>
      </rPr>
      <t>（新农科要求）、更能体现</t>
    </r>
    <r>
      <rPr>
        <b/>
        <sz val="11"/>
        <color indexed="8"/>
        <rFont val="宋体"/>
        <family val="0"/>
      </rPr>
      <t>学生为中心</t>
    </r>
    <r>
      <rPr>
        <sz val="11"/>
        <color theme="1"/>
        <rFont val="Calibri"/>
        <family val="0"/>
      </rPr>
      <t>（专业认证理念）的人才培养方案</t>
    </r>
  </si>
  <si>
    <t>项目</t>
  </si>
  <si>
    <t>机械设计制造及其自动化</t>
  </si>
  <si>
    <t>专业介绍</t>
  </si>
  <si>
    <t>机械设计制造及其自动化专业是培养学生工业机械装备及机电产品从设计、制造、运行控制到生产过程的企业管理能力的专业，是掌握机械设计与制造基础理论知识与方法，融入计算机科学、信息技术、自动控制技术，运用先进设计制造技术的理论与方法，解决现代工程领域中的复杂技术问题，培养产品智能化的设计与制造能力的专业。
1977年机械设计制造及其自动化专业正式开始招生。本专业治学严谨，治学优良，经过四十余年的建设发展，现已成为新疆农业大学规模与实力较强的专业之一，目前已建设了两个专业方向：机械设计方向和机电一体化方向。</t>
  </si>
  <si>
    <t>培养目标</t>
  </si>
  <si>
    <t>本专业系自治区紧缺专业，专为培养具备机械设计、制造及其自动化基础知识与应用能力，能在工业生产部门从事机械工程及其自动化领域内的设计制造、科技开发、应用研究等方面工作的工程技术人才。重点为新疆经济建设和社会发展培养在农牧业机械及通用机械设计制造领域和机电一体化领域，从事产品设计与制造、机械装备与系统运行应用管理和经营销售等方面的高素质应用型人才。
本专业培养毕业生以德、智、体、美全面发展为目标，具有正确的三观， 热爱祖国，热爱新疆，掌握扎实的基础理论知识，具备较强的实践能力，能够分析和解决专业问题，做到服务新疆，服务农业，服务机械专业。</t>
  </si>
  <si>
    <t>毕业要求</t>
  </si>
  <si>
    <t>本专业学生主要学习力学、机械工程、控制科学与工程的基础理论，学习电工电子技术、计算机技术和信息处理技术的基础知识，受到现代机械工程师的基本训练，获得从事专业领域工程技术工作的基本技能，具备相应的能力，毕业生应获得以下几方面的知识和能力：
1.具有人文底蕴、科学精神、职业素养和社会责任感，了解国情社情民情，践行社会主义核心价值观；
2.具有扎实的基础知识和专业知识，掌握必备的研究方法，了解本专业及相关领域最新动态和发展趋势；
3.具有批判性思维和创新能力。能够发现、辨析、质疑、评价本专业及相关领域现象和问题，表达个人见解；
4.具有较强的解决实际问题和解决复杂问题的能力，具有独立工作的综合素质。能够对本专业领域复杂问题进行综合分析和研究，并提出相应对策或解决方案；
5.具备动手能力，能够独立完成一些机械装置和电气控制的设计和制作；
6.具有信息技术应用能力。能够恰当应用现代信息技术手段和工具解决实际问题；
7.具有较强的沟通表达能力。能够通过口头和书面表达方式与同行、社会公众进行有效沟通；
8.具有良好的团队合作能力。能够与团队成员和谐相处，协作共事，并作为成员或领导者在团队活动中发挥积极作用；
9.具备了解科技前沿，构建国际视野的能力。了解国际动态，关注全球性问题，理解和尊重世界不同文化的差异性和多样性；
10.具有终身学习意识和自我管理、自主学习能力，能够通过不断学习，适应社会和个人可持续发展；
11.较好地掌握一门外国语，能较顺利地查阅并翻译专业外文资料；
12.具有本专业领域内1～2个专业方向，如机械设计、机电一体化所必备的专业知识，使学生具有初步的科学研究、科技开发及组织管理的能力。</t>
  </si>
  <si>
    <t>培养特色</t>
  </si>
  <si>
    <t>1.注重人文素质和科学精神的培养，注重核心价值观和创新意识的培养，强调立德树人的教育目标和献身新疆热爱专业的导向。
2.专业课程设置中，强调课程设置的专业性与复合性相结合，以机械设计、机械制造、装备的自动化为专业主线，注重专业主干课程与最新支撑课程并设，强调新技术的学习和知识的复合性，注重创新思维和创新能力的培养。
3.强调专业的农牧业服务方向，在课程设置、实践教学环节，均安排农牧业机械装备的设计、制造及其自动化的内容。
4.重视学生实践能力的培养，重视实验实习等实训环节的教学，引导学生培养解决实际问题复杂问题的能力。
5.重视专业知识的更新和拓展，重视学习能力和创新理念的培养，引导学生保持对学科专业前沿发展的跟踪、学习和实践，培养学生的创新思维和创新能力。</t>
  </si>
  <si>
    <t>授予学位</t>
  </si>
  <si>
    <t>工学学士</t>
  </si>
  <si>
    <t>完成表2所有事项，成绩合格</t>
  </si>
  <si>
    <t>学位证获取条件</t>
  </si>
  <si>
    <t>1.获得毕业证书，汉语言班级学生的应修课程平均学分绩点达到1.9，民语言、双语班级学生平均学分绩点达到1.8；
2.汉语言班级的非英语专业学生全国大学英语四级（CET-4）考试成绩≥320分者（有其他语言要求及中国少数民族语言文学专业除外）；双语班级、民语言班级学生中国少数民族汉语水平等级考试（MHK）达到三级甲者（汉语言专业除外）；英语专业学生英语专业四级成绩≥50分，或英语专业八级成绩≥45分、雅思成绩≥5.5分、托福成绩≥70分者；汉语言专业中国少数民族汉语水平等级考试（MHK）达到四级乙者；
有下列情况之一者，不授予学士学位。
（1）在校期间，违反国家法律法规，受行政拘留处罚或有刑事犯罪记录者；
（2）受记过及以上处分仍在处分期内者；
（3）有学术不端行为和违背学术诚信者，包括毕业论文（设计）剽窃、抄袭获得论文成绩，采用不当手段获得课程成绩等；
 (4）其他原因，经学校学位评定委员会认定为不能授予学士学位者。</t>
  </si>
  <si>
    <t>年级</t>
  </si>
  <si>
    <t>校内专业名称</t>
  </si>
  <si>
    <t>课程代码</t>
  </si>
  <si>
    <t>课程名称</t>
  </si>
  <si>
    <t>课程性质</t>
  </si>
  <si>
    <t>课程类别</t>
  </si>
  <si>
    <t>学分</t>
  </si>
  <si>
    <t>总学时</t>
  </si>
  <si>
    <t>讲课学分</t>
  </si>
  <si>
    <t>讲课学时</t>
  </si>
  <si>
    <t>实验学分</t>
  </si>
  <si>
    <t>实验学时</t>
  </si>
  <si>
    <t>课外实践学分</t>
  </si>
  <si>
    <t>课外实践学时</t>
  </si>
  <si>
    <t>开课学期</t>
  </si>
  <si>
    <t>考核方式（考核占教室的，请写成考试课，不占教室的写为考查课）</t>
  </si>
  <si>
    <t>开课单位</t>
  </si>
  <si>
    <t>备注</t>
  </si>
  <si>
    <t>以下出现“F"说明学分分解到讲课、实验或实践有误</t>
  </si>
  <si>
    <t>以下出现“S"说明学时分解到讲课、实验或实践有误</t>
  </si>
  <si>
    <t>以下出现“N"说明开课学期没有填写</t>
  </si>
  <si>
    <t>293010013</t>
  </si>
  <si>
    <t>中国近现代史纲要</t>
  </si>
  <si>
    <t>必修</t>
  </si>
  <si>
    <t>通识课程</t>
  </si>
  <si>
    <t>考试</t>
  </si>
  <si>
    <t>马克思主义学院</t>
  </si>
  <si>
    <t>课程已录入系统</t>
  </si>
  <si>
    <t>293010004</t>
  </si>
  <si>
    <t>思想道德修养与法律基础</t>
  </si>
  <si>
    <t>293010007</t>
  </si>
  <si>
    <t>马克思主义基本原理</t>
  </si>
  <si>
    <t>形势与政策</t>
  </si>
  <si>
    <t>第1-6学期</t>
  </si>
  <si>
    <t>293010001</t>
  </si>
  <si>
    <t>毛泽东思想和中国特色社会主义理论体系概论</t>
  </si>
  <si>
    <t>293010014</t>
  </si>
  <si>
    <t>新疆简明历史</t>
  </si>
  <si>
    <t>247010001</t>
  </si>
  <si>
    <t>大学英语Ⅰ</t>
  </si>
  <si>
    <t>外国语学院</t>
  </si>
  <si>
    <t>247010002</t>
  </si>
  <si>
    <t>大学英语Ⅱ</t>
  </si>
  <si>
    <t>295010001</t>
  </si>
  <si>
    <t>体育Ⅰ</t>
  </si>
  <si>
    <t>考查</t>
  </si>
  <si>
    <t>体育教学部</t>
  </si>
  <si>
    <t>295010002</t>
  </si>
  <si>
    <t>体育Ⅱ</t>
  </si>
  <si>
    <t>295010003</t>
  </si>
  <si>
    <t>体育Ⅲ</t>
  </si>
  <si>
    <t>295010004</t>
  </si>
  <si>
    <t>体育Ⅳ</t>
  </si>
  <si>
    <t>295010005</t>
  </si>
  <si>
    <t>体育5</t>
  </si>
  <si>
    <t>素质</t>
  </si>
  <si>
    <t>295010006</t>
  </si>
  <si>
    <t>体育6</t>
  </si>
  <si>
    <t>295010007</t>
  </si>
  <si>
    <t>体育7</t>
  </si>
  <si>
    <t>295010008</t>
  </si>
  <si>
    <t>体育8</t>
  </si>
  <si>
    <t>298010001</t>
  </si>
  <si>
    <t>军事训练</t>
  </si>
  <si>
    <t>实践环节</t>
  </si>
  <si>
    <t>保卫处</t>
  </si>
  <si>
    <t>298010002</t>
  </si>
  <si>
    <t>军事理论</t>
  </si>
  <si>
    <t>290050002</t>
  </si>
  <si>
    <t>大学生心理健康教育</t>
  </si>
  <si>
    <t>学工部</t>
  </si>
  <si>
    <t>290010001</t>
  </si>
  <si>
    <t>大学生职业生涯规划</t>
  </si>
  <si>
    <t>290010002</t>
  </si>
  <si>
    <t>大学生就业指导</t>
  </si>
  <si>
    <t>无需代码</t>
  </si>
  <si>
    <t>公共选修课</t>
  </si>
  <si>
    <t>公共选修</t>
  </si>
  <si>
    <t>教务处</t>
  </si>
  <si>
    <t>综合素质（安全教育）</t>
  </si>
  <si>
    <t>各学院与保卫处</t>
  </si>
  <si>
    <t>291040001</t>
  </si>
  <si>
    <t>大学生社会实践</t>
  </si>
  <si>
    <t>学工系统</t>
  </si>
  <si>
    <t>综合素质（其他）</t>
  </si>
  <si>
    <t>299040001</t>
  </si>
  <si>
    <t>劳动</t>
  </si>
  <si>
    <t>后勤系统</t>
  </si>
  <si>
    <t>246010061</t>
  </si>
  <si>
    <r>
      <t>C</t>
    </r>
    <r>
      <rPr>
        <sz val="10"/>
        <rFont val="宋体"/>
        <family val="0"/>
      </rPr>
      <t>语言程序设计</t>
    </r>
  </si>
  <si>
    <t>计算机与信息工程学院</t>
  </si>
  <si>
    <t>246010044</t>
  </si>
  <si>
    <r>
      <t>Microsoft Excel</t>
    </r>
    <r>
      <rPr>
        <sz val="10"/>
        <rFont val="宋体"/>
        <family val="0"/>
      </rPr>
      <t>表格处理</t>
    </r>
  </si>
  <si>
    <t>241010016</t>
  </si>
  <si>
    <t>高等数学Ⅲ(1)</t>
  </si>
  <si>
    <t>普通基础课</t>
  </si>
  <si>
    <t>数理学院</t>
  </si>
  <si>
    <t>理工类汉</t>
  </si>
  <si>
    <t>241010019</t>
  </si>
  <si>
    <t>高等数学Ⅲ(2)</t>
  </si>
  <si>
    <t>241010035</t>
  </si>
  <si>
    <t>线性代数</t>
  </si>
  <si>
    <t>241010042</t>
  </si>
  <si>
    <t>概率统计</t>
  </si>
  <si>
    <t>241010002</t>
  </si>
  <si>
    <t>大学物理A</t>
  </si>
  <si>
    <t>化学概论</t>
  </si>
  <si>
    <t>242010004</t>
  </si>
  <si>
    <t>画法几何及机械制图（1）</t>
  </si>
  <si>
    <t>专业基础课</t>
  </si>
  <si>
    <t>机电工程学院</t>
  </si>
  <si>
    <t>242010005</t>
  </si>
  <si>
    <t>画法几何及机械制图（2）</t>
  </si>
  <si>
    <t>计算机绘图及三维造型设计</t>
  </si>
  <si>
    <t>238010036</t>
  </si>
  <si>
    <t>理论力学</t>
  </si>
  <si>
    <t>238010004</t>
  </si>
  <si>
    <t>材料力学</t>
  </si>
  <si>
    <t>电子技术</t>
  </si>
  <si>
    <t>237010210</t>
  </si>
  <si>
    <t>液压传动</t>
  </si>
  <si>
    <t>237010112</t>
  </si>
  <si>
    <t>流体力学</t>
  </si>
  <si>
    <t>237010101</t>
  </si>
  <si>
    <t>工程热力学</t>
  </si>
  <si>
    <t>237010157</t>
  </si>
  <si>
    <t>控制工程基础</t>
  </si>
  <si>
    <t>237010195</t>
  </si>
  <si>
    <t>可编程序控制器</t>
  </si>
  <si>
    <t>机械原理</t>
  </si>
  <si>
    <t>237010065</t>
  </si>
  <si>
    <t>工程材料</t>
  </si>
  <si>
    <t>237010002</t>
  </si>
  <si>
    <t>材料成型技术基础</t>
  </si>
  <si>
    <t>237010009</t>
  </si>
  <si>
    <t>公差与技术测量</t>
  </si>
  <si>
    <t>有限元分析</t>
  </si>
  <si>
    <t>机械设计</t>
  </si>
  <si>
    <t>专业核心课</t>
  </si>
  <si>
    <t>237010190</t>
  </si>
  <si>
    <t>数控技术</t>
  </si>
  <si>
    <t>237010114</t>
  </si>
  <si>
    <t>机械制造工艺学</t>
  </si>
  <si>
    <t>电工技术</t>
  </si>
  <si>
    <t>242010003</t>
  </si>
  <si>
    <t>学科导论</t>
  </si>
  <si>
    <t>专业选修</t>
  </si>
  <si>
    <t>拓展课程</t>
  </si>
  <si>
    <t>专业英语</t>
  </si>
  <si>
    <t>294030001</t>
  </si>
  <si>
    <t>专业文献检索</t>
  </si>
  <si>
    <t>机械CAD/CAM</t>
  </si>
  <si>
    <t>机械设计学</t>
  </si>
  <si>
    <t>237080096</t>
  </si>
  <si>
    <t>现代测试技术</t>
  </si>
  <si>
    <t>237080104</t>
  </si>
  <si>
    <t>先进制造技术</t>
  </si>
  <si>
    <t>微机原理与接口技术Ⅱ</t>
  </si>
  <si>
    <t>机械电气控制技术</t>
  </si>
  <si>
    <t>单片机技术</t>
  </si>
  <si>
    <t>237040048</t>
  </si>
  <si>
    <t>金工实习</t>
  </si>
  <si>
    <t>实践教学</t>
  </si>
  <si>
    <t>237040023</t>
  </si>
  <si>
    <t>工程制图测绘</t>
  </si>
  <si>
    <t>机械创新课程设计</t>
  </si>
  <si>
    <t>237040028</t>
  </si>
  <si>
    <t>机械设计课程设计</t>
  </si>
  <si>
    <t>237040031</t>
  </si>
  <si>
    <t>机械制造综合实习（1）</t>
  </si>
  <si>
    <t>机械制造综合实习（2）</t>
  </si>
  <si>
    <t>237040030</t>
  </si>
  <si>
    <t>机械制造工艺学课程设计</t>
  </si>
  <si>
    <t>数控加工编程及操作</t>
  </si>
  <si>
    <t>电工电子课程设计</t>
  </si>
  <si>
    <t>246040001</t>
  </si>
  <si>
    <t>毕业实习与毕业设计(论文)</t>
  </si>
  <si>
    <t>编制说明</t>
  </si>
  <si>
    <t>以上为物联网工程专业作参考的范本，可在上直接修改完成各专业的培养方案制定</t>
  </si>
  <si>
    <r>
      <t>培养方案基本原则：1总学分原则控制在</t>
    </r>
    <r>
      <rPr>
        <b/>
        <sz val="10"/>
        <color indexed="10"/>
        <rFont val="宋体"/>
        <family val="0"/>
      </rPr>
      <t>160-180学分</t>
    </r>
    <r>
      <rPr>
        <b/>
        <sz val="10"/>
        <color indexed="8"/>
        <rFont val="宋体"/>
        <family val="0"/>
      </rPr>
      <t>之间</t>
    </r>
    <r>
      <rPr>
        <sz val="10"/>
        <color indexed="8"/>
        <rFont val="宋体"/>
        <family val="0"/>
      </rPr>
      <t>（含综合素制学分）；2按规定完成公共课设计，除计算机课程各学院可自主选择，其他公共课按前期协调会达成的原则来安排，如有个别调整的需要与公共课程承担学院重新协商，并向教务处报告申请，批准后方能独立设计；3公共选修课学分调整为6，新增2学分为学生跨院选课，从各专业推荐给其他专业选修课中选择。</t>
    </r>
  </si>
  <si>
    <t>表中绿色部分为所有专业统一的规定项目（其中民语言班对英语不作硬性要求），黄色部分各学院自主选择是否开设，蓝色部分各学院结合专业需求设计挑选，不选课程，可直接在表中删除行</t>
  </si>
  <si>
    <t>有色部分的课程，学时学分不可动，但上课学期可调。这些课程需要调整学时学分的请单独向教务处和开课学院申请。</t>
  </si>
  <si>
    <t>实践课按每周1学分，每学分30学时填表，以方便汇算时体现时间占用量</t>
  </si>
  <si>
    <t>课程分类学时学分统计</t>
  </si>
  <si>
    <t>课程类别1</t>
  </si>
  <si>
    <t>通识教育</t>
  </si>
  <si>
    <t>设计的课程合计</t>
  </si>
  <si>
    <t>年级||专业</t>
  </si>
  <si>
    <t>开课学时</t>
  </si>
  <si>
    <t>开课学分</t>
  </si>
  <si>
    <t>学分占比</t>
  </si>
  <si>
    <t>课程类别2</t>
  </si>
  <si>
    <t>通识教育（理论）</t>
  </si>
  <si>
    <t>普通基础课（理论）</t>
  </si>
  <si>
    <t>专业基础课（理论）</t>
  </si>
  <si>
    <t>专业核心课（理论）</t>
  </si>
  <si>
    <t>实践与实验</t>
  </si>
  <si>
    <t>拓展课程（理论）</t>
  </si>
  <si>
    <t>毕业要求学时学分统计(备注：茶色标注的最低专业选修部分，需自定)</t>
  </si>
  <si>
    <t>最低专业选修</t>
  </si>
  <si>
    <t>最低公共选修</t>
  </si>
  <si>
    <t>综合素质</t>
  </si>
  <si>
    <t>最低毕业要求合计（实际上课量）</t>
  </si>
  <si>
    <t>学时</t>
  </si>
  <si>
    <t>有色部分需人工确认后手工输入</t>
  </si>
  <si>
    <t>在最低毕业学分中的占比</t>
  </si>
  <si>
    <t>/</t>
  </si>
  <si>
    <t>课程各学期分布</t>
  </si>
  <si>
    <t>第1学期</t>
  </si>
  <si>
    <t>第2学期</t>
  </si>
  <si>
    <t>第3学期</t>
  </si>
  <si>
    <t>第4学期</t>
  </si>
  <si>
    <t>第5学期</t>
  </si>
  <si>
    <t>第6学期</t>
  </si>
  <si>
    <t>第7学期</t>
  </si>
  <si>
    <t>第8学期</t>
  </si>
  <si>
    <t>学期不确定的</t>
  </si>
  <si>
    <t>合计</t>
  </si>
  <si>
    <t>（1）计划学时</t>
  </si>
  <si>
    <t>（2）计划学分</t>
  </si>
  <si>
    <t>其中：（3）专业选修学时</t>
  </si>
  <si>
    <t>（4）专业选修学分</t>
  </si>
  <si>
    <t>实际可能安排的专业选修课学时</t>
  </si>
  <si>
    <t>实际可能安排的专业选修课学分</t>
  </si>
  <si>
    <t>实际各学期学时</t>
  </si>
  <si>
    <t>实际各学期学分</t>
  </si>
  <si>
    <t>设置有专业选修模块的，需要核减去实际不上的专业选修课程才能准确反映出各学期的实际教学分配情况，请按实际情况修改填写上表中的有色部分即可得出各学期的实际分布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</si>
</sst>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color theme="1"/>
      <name val="Calibri"/>
      <family val="0"/>
    </font>
    <font>
      <sz val="11"/>
      <name val="宋体"/>
      <family val="0"/>
    </font>
    <font>
      <b/>
      <sz val="12"/>
      <color indexed="8"/>
      <name val="宋体"/>
      <family val="0"/>
    </font>
    <font>
      <b/>
      <sz val="11"/>
      <color indexed="8"/>
      <name val="宋体"/>
      <family val="0"/>
    </font>
    <font>
      <sz val="10"/>
      <color indexed="8"/>
      <name val="宋体"/>
      <family val="0"/>
    </font>
    <font>
      <sz val="10"/>
      <name val="宋体"/>
      <family val="0"/>
    </font>
    <font>
      <sz val="10"/>
      <color indexed="10"/>
      <name val="宋体"/>
      <family val="0"/>
    </font>
    <font>
      <sz val="10"/>
      <color indexed="40"/>
      <name val="宋体"/>
      <family val="0"/>
    </font>
    <font>
      <sz val="9"/>
      <color indexed="8"/>
      <name val="宋体"/>
      <family val="0"/>
    </font>
    <font>
      <b/>
      <sz val="10"/>
      <color indexed="8"/>
      <name val="宋体"/>
      <family val="0"/>
    </font>
    <font>
      <b/>
      <sz val="10"/>
      <name val="宋体"/>
      <family val="0"/>
    </font>
    <font>
      <sz val="9"/>
      <name val="宋体"/>
      <family val="0"/>
    </font>
    <font>
      <sz val="10"/>
      <name val="Times New Roman"/>
      <family val="1"/>
    </font>
    <font>
      <sz val="9"/>
      <color indexed="40"/>
      <name val="宋体"/>
      <family val="0"/>
    </font>
    <font>
      <sz val="10.5"/>
      <color indexed="10"/>
      <name val="宋体"/>
      <family val="0"/>
    </font>
    <font>
      <sz val="9"/>
      <color indexed="10"/>
      <name val="宋体"/>
      <family val="0"/>
    </font>
    <font>
      <b/>
      <sz val="11"/>
      <name val="宋体"/>
      <family val="0"/>
    </font>
    <font>
      <b/>
      <sz val="10"/>
      <color indexed="56"/>
      <name val="宋体"/>
      <family val="0"/>
    </font>
    <font>
      <b/>
      <sz val="9"/>
      <color indexed="8"/>
      <name val="宋体"/>
      <family val="0"/>
    </font>
    <font>
      <b/>
      <sz val="16"/>
      <color indexed="56"/>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sz val="11"/>
      <color indexed="17"/>
      <name val="宋体"/>
      <family val="0"/>
    </font>
    <font>
      <sz val="11"/>
      <color indexed="19"/>
      <name val="宋体"/>
      <family val="0"/>
    </font>
    <font>
      <b/>
      <sz val="10"/>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sz val="11"/>
      <name val="Calibri"/>
      <family val="0"/>
    </font>
    <font>
      <sz val="10"/>
      <name val="Calibri"/>
      <family val="0"/>
    </font>
    <font>
      <sz val="10"/>
      <color rgb="FFFF0000"/>
      <name val="Calibri"/>
      <family val="0"/>
    </font>
    <font>
      <sz val="10"/>
      <color rgb="FF00B0F0"/>
      <name val="Calibri"/>
      <family val="0"/>
    </font>
    <font>
      <sz val="9"/>
      <color theme="1"/>
      <name val="Calibri"/>
      <family val="0"/>
    </font>
    <font>
      <b/>
      <sz val="10"/>
      <color theme="1"/>
      <name val="Calibri"/>
      <family val="0"/>
    </font>
    <font>
      <b/>
      <sz val="10"/>
      <name val="Calibri"/>
      <family val="0"/>
    </font>
    <font>
      <sz val="9"/>
      <name val="Calibri"/>
      <family val="0"/>
    </font>
    <font>
      <sz val="10"/>
      <color rgb="FFFF0000"/>
      <name val="宋体"/>
      <family val="0"/>
    </font>
    <font>
      <sz val="9"/>
      <color rgb="FF00B0F0"/>
      <name val="Calibri"/>
      <family val="0"/>
    </font>
    <font>
      <sz val="10"/>
      <color rgb="FF00B0F0"/>
      <name val="宋体"/>
      <family val="0"/>
    </font>
    <font>
      <sz val="10.5"/>
      <color rgb="FFFF0000"/>
      <name val="宋体"/>
      <family val="0"/>
    </font>
    <font>
      <sz val="9"/>
      <color rgb="FFFF0000"/>
      <name val="宋体"/>
      <family val="0"/>
    </font>
    <font>
      <b/>
      <sz val="11"/>
      <name val="Calibri"/>
      <family val="0"/>
    </font>
    <font>
      <b/>
      <sz val="10"/>
      <color rgb="FF002060"/>
      <name val="Calibri"/>
      <family val="0"/>
    </font>
    <font>
      <b/>
      <sz val="9"/>
      <color theme="1"/>
      <name val="Calibri"/>
      <family val="0"/>
    </font>
    <font>
      <b/>
      <sz val="16"/>
      <color rgb="FF00206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
      <left style="thin"/>
      <right/>
      <top style="thin"/>
      <bottom style="thin"/>
    </border>
    <border>
      <left style="thin"/>
      <right style="thin"/>
      <top>
        <color indexed="63"/>
      </top>
      <bottom style="thin"/>
    </border>
    <border>
      <left style="thin"/>
      <right/>
      <top>
        <color indexed="63"/>
      </top>
      <bottom style="thin"/>
    </border>
    <border>
      <left style="thin"/>
      <right style="thin"/>
      <top/>
      <bottom style="thin"/>
    </border>
    <border>
      <left style="thin"/>
      <right/>
      <top/>
      <bottom style="thin"/>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93">
    <xf numFmtId="0" fontId="0" fillId="0" borderId="0" xfId="0" applyFont="1" applyAlignment="1">
      <alignment vertical="center"/>
    </xf>
    <xf numFmtId="0" fontId="0" fillId="0" borderId="0" xfId="0" applyAlignment="1">
      <alignment horizontal="center" vertical="center"/>
    </xf>
    <xf numFmtId="0" fontId="57" fillId="33" borderId="10" xfId="0" applyFont="1" applyFill="1" applyBorder="1" applyAlignment="1">
      <alignment horizontal="left" vertical="center"/>
    </xf>
    <xf numFmtId="0" fontId="57" fillId="33" borderId="10" xfId="0" applyFont="1" applyFill="1" applyBorder="1" applyAlignment="1">
      <alignment horizontal="left"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xf>
    <xf numFmtId="0" fontId="0" fillId="0" borderId="10" xfId="0" applyBorder="1" applyAlignment="1">
      <alignment horizontal="center" vertical="center"/>
    </xf>
    <xf numFmtId="10" fontId="0" fillId="0" borderId="10" xfId="0" applyNumberFormat="1" applyBorder="1" applyAlignment="1">
      <alignment horizontal="center" vertical="center"/>
    </xf>
    <xf numFmtId="10" fontId="0" fillId="0" borderId="0" xfId="0" applyNumberFormat="1" applyAlignment="1">
      <alignment horizontal="center" vertical="center"/>
    </xf>
    <xf numFmtId="0" fontId="54" fillId="0" borderId="10" xfId="0" applyFont="1" applyBorder="1" applyAlignment="1">
      <alignment horizontal="center" vertical="center" wrapText="1"/>
    </xf>
    <xf numFmtId="0" fontId="58" fillId="0" borderId="0" xfId="0" applyFont="1" applyBorder="1" applyAlignment="1">
      <alignment vertical="center"/>
    </xf>
    <xf numFmtId="0" fontId="54" fillId="0" borderId="10" xfId="0" applyFont="1" applyFill="1" applyBorder="1" applyAlignment="1">
      <alignment horizontal="center" vertical="center"/>
    </xf>
    <xf numFmtId="0" fontId="54" fillId="21" borderId="10" xfId="0" applyFont="1" applyFill="1" applyBorder="1" applyAlignment="1">
      <alignment horizontal="center" vertical="center"/>
    </xf>
    <xf numFmtId="0" fontId="0" fillId="0" borderId="10" xfId="0" applyFill="1" applyBorder="1" applyAlignment="1">
      <alignment horizontal="center" vertical="center"/>
    </xf>
    <xf numFmtId="0" fontId="0" fillId="21" borderId="10" xfId="0" applyFill="1" applyBorder="1" applyAlignment="1">
      <alignment horizontal="center" vertical="center"/>
    </xf>
    <xf numFmtId="0" fontId="0" fillId="0" borderId="10" xfId="0" applyFont="1" applyBorder="1" applyAlignment="1">
      <alignment horizontal="center" vertical="center" wrapText="1"/>
    </xf>
    <xf numFmtId="10" fontId="0" fillId="0" borderId="10" xfId="0" applyNumberFormat="1" applyFill="1" applyBorder="1" applyAlignment="1">
      <alignment horizontal="center" vertical="center"/>
    </xf>
    <xf numFmtId="10" fontId="0" fillId="0" borderId="10" xfId="25" applyNumberFormat="1" applyBorder="1" applyAlignment="1">
      <alignment horizontal="center" vertical="center"/>
    </xf>
    <xf numFmtId="9" fontId="0" fillId="0" borderId="10" xfId="25" applyNumberFormat="1" applyBorder="1" applyAlignment="1">
      <alignment horizontal="center" vertical="center"/>
    </xf>
    <xf numFmtId="0" fontId="0" fillId="0" borderId="10" xfId="0" applyBorder="1" applyAlignment="1">
      <alignment horizontal="right" vertical="center"/>
    </xf>
    <xf numFmtId="0" fontId="59" fillId="21" borderId="12" xfId="0" applyFont="1" applyFill="1" applyBorder="1" applyAlignment="1">
      <alignment horizontal="center" vertical="center"/>
    </xf>
    <xf numFmtId="0" fontId="0" fillId="0" borderId="12" xfId="0" applyBorder="1" applyAlignment="1">
      <alignment horizontal="center" vertical="center"/>
    </xf>
    <xf numFmtId="0" fontId="54" fillId="33" borderId="13" xfId="0" applyFont="1" applyFill="1" applyBorder="1" applyAlignment="1">
      <alignment horizontal="left" vertical="center"/>
    </xf>
    <xf numFmtId="0" fontId="54" fillId="33" borderId="14" xfId="0" applyFont="1" applyFill="1" applyBorder="1" applyAlignment="1">
      <alignment horizontal="left" vertical="center"/>
    </xf>
    <xf numFmtId="0" fontId="0" fillId="22" borderId="10" xfId="0" applyFill="1" applyBorder="1" applyAlignment="1">
      <alignment horizontal="center" vertical="center"/>
    </xf>
    <xf numFmtId="0" fontId="0" fillId="0" borderId="0" xfId="0" applyFill="1" applyBorder="1" applyAlignment="1">
      <alignment horizontal="center" vertical="center"/>
    </xf>
    <xf numFmtId="0" fontId="0" fillId="22" borderId="15" xfId="0" applyFill="1" applyBorder="1" applyAlignment="1">
      <alignment horizontal="center" vertical="center"/>
    </xf>
    <xf numFmtId="0" fontId="54" fillId="33" borderId="16" xfId="0" applyFont="1" applyFill="1" applyBorder="1" applyAlignment="1">
      <alignment horizontal="left" vertical="center"/>
    </xf>
    <xf numFmtId="0" fontId="0" fillId="0" borderId="0" xfId="0" applyFill="1" applyAlignment="1">
      <alignment vertical="center"/>
    </xf>
    <xf numFmtId="0" fontId="58" fillId="0" borderId="0" xfId="0" applyFont="1" applyFill="1" applyAlignment="1">
      <alignment vertical="center"/>
    </xf>
    <xf numFmtId="0" fontId="60" fillId="0" borderId="0" xfId="0" applyFont="1" applyFill="1" applyAlignment="1">
      <alignment vertical="center"/>
    </xf>
    <xf numFmtId="0" fontId="60" fillId="20" borderId="0" xfId="0" applyFont="1" applyFill="1" applyAlignment="1">
      <alignment vertical="center"/>
    </xf>
    <xf numFmtId="0" fontId="61" fillId="20" borderId="0" xfId="0" applyFont="1" applyFill="1" applyAlignment="1">
      <alignment vertical="center"/>
    </xf>
    <xf numFmtId="0" fontId="62" fillId="20" borderId="0" xfId="0" applyFont="1" applyFill="1" applyAlignment="1">
      <alignment vertical="center"/>
    </xf>
    <xf numFmtId="0" fontId="60" fillId="20" borderId="0" xfId="0" applyFont="1" applyFill="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58" fillId="0" borderId="0" xfId="0" applyFont="1" applyAlignment="1">
      <alignment vertical="center"/>
    </xf>
    <xf numFmtId="0" fontId="58" fillId="0" borderId="0" xfId="0" applyFont="1" applyFill="1" applyAlignment="1">
      <alignment vertical="center"/>
    </xf>
    <xf numFmtId="0" fontId="63" fillId="0" borderId="0" xfId="0" applyFont="1" applyFill="1" applyAlignment="1">
      <alignment vertical="center"/>
    </xf>
    <xf numFmtId="49" fontId="58" fillId="0" borderId="0" xfId="0" applyNumberFormat="1" applyFont="1" applyFill="1" applyAlignment="1">
      <alignment vertical="center"/>
    </xf>
    <xf numFmtId="0" fontId="58" fillId="0" borderId="0" xfId="0" applyFont="1" applyFill="1" applyAlignment="1">
      <alignment horizontal="left" vertical="center"/>
    </xf>
    <xf numFmtId="0" fontId="60" fillId="0" borderId="0" xfId="0" applyFont="1" applyFill="1" applyAlignment="1">
      <alignment vertical="center"/>
    </xf>
    <xf numFmtId="0" fontId="60"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horizontal="center" vertical="center"/>
    </xf>
    <xf numFmtId="0" fontId="59" fillId="0" borderId="0" xfId="0" applyFont="1" applyFill="1" applyAlignment="1">
      <alignment vertical="center"/>
    </xf>
    <xf numFmtId="0" fontId="64" fillId="0" borderId="10" xfId="0" applyFont="1" applyFill="1" applyBorder="1" applyAlignment="1">
      <alignment horizontal="center" vertical="center"/>
    </xf>
    <xf numFmtId="49" fontId="64" fillId="0" borderId="10" xfId="0" applyNumberFormat="1" applyFont="1" applyFill="1" applyBorder="1" applyAlignment="1">
      <alignment horizontal="center" vertical="center"/>
    </xf>
    <xf numFmtId="0" fontId="64" fillId="0" borderId="10" xfId="0" applyFont="1" applyFill="1" applyBorder="1" applyAlignment="1">
      <alignment horizontal="left" vertical="center"/>
    </xf>
    <xf numFmtId="0" fontId="65" fillId="0" borderId="10" xfId="0" applyFont="1" applyFill="1" applyBorder="1" applyAlignment="1">
      <alignment horizontal="center" vertical="center"/>
    </xf>
    <xf numFmtId="0" fontId="58" fillId="0" borderId="10" xfId="0" applyFont="1" applyFill="1" applyBorder="1" applyAlignment="1">
      <alignment horizontal="center" vertical="center"/>
    </xf>
    <xf numFmtId="0" fontId="63" fillId="0" borderId="10" xfId="0" applyFont="1" applyFill="1" applyBorder="1" applyAlignment="1">
      <alignment horizontal="center" vertical="center"/>
    </xf>
    <xf numFmtId="49" fontId="60" fillId="0" borderId="10" xfId="0" applyNumberFormat="1" applyFont="1" applyFill="1" applyBorder="1" applyAlignment="1">
      <alignment horizontal="center" vertical="center"/>
    </xf>
    <xf numFmtId="0" fontId="58" fillId="0" borderId="10" xfId="0" applyFont="1" applyFill="1" applyBorder="1" applyAlignment="1">
      <alignment horizontal="left" vertical="center"/>
    </xf>
    <xf numFmtId="0" fontId="58" fillId="0" borderId="10"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xf>
    <xf numFmtId="49" fontId="60" fillId="0" borderId="10" xfId="0" applyNumberFormat="1" applyFont="1" applyFill="1" applyBorder="1" applyAlignment="1">
      <alignment horizontal="center" vertical="center"/>
    </xf>
    <xf numFmtId="0" fontId="58"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xf>
    <xf numFmtId="0" fontId="66" fillId="0" borderId="10" xfId="0" applyFont="1" applyFill="1" applyBorder="1" applyAlignment="1">
      <alignment horizontal="center" vertical="center"/>
    </xf>
    <xf numFmtId="0" fontId="12" fillId="0" borderId="10" xfId="0" applyFont="1" applyFill="1" applyBorder="1" applyAlignment="1">
      <alignment horizontal="left" vertical="center"/>
    </xf>
    <xf numFmtId="49" fontId="61" fillId="0" borderId="10" xfId="0" applyNumberFormat="1" applyFont="1" applyFill="1" applyBorder="1" applyAlignment="1">
      <alignment horizontal="center" vertical="center"/>
    </xf>
    <xf numFmtId="0" fontId="6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58" fillId="0" borderId="10" xfId="0" applyFont="1" applyFill="1" applyBorder="1" applyAlignment="1">
      <alignment horizontal="center" vertical="center"/>
    </xf>
    <xf numFmtId="0" fontId="62" fillId="0" borderId="10" xfId="0" applyFont="1" applyFill="1" applyBorder="1" applyAlignment="1">
      <alignment horizontal="center" vertical="center"/>
    </xf>
    <xf numFmtId="0" fontId="68" fillId="0" borderId="10" xfId="0" applyFont="1" applyFill="1" applyBorder="1" applyAlignment="1">
      <alignment horizontal="center" vertical="center"/>
    </xf>
    <xf numFmtId="49" fontId="62" fillId="0" borderId="10" xfId="0" applyNumberFormat="1" applyFont="1" applyFill="1" applyBorder="1" applyAlignment="1">
      <alignment horizontal="center" vertical="center"/>
    </xf>
    <xf numFmtId="0" fontId="69" fillId="0" borderId="10" xfId="0" applyFont="1" applyFill="1" applyBorder="1" applyAlignment="1">
      <alignment horizontal="left" vertical="center"/>
    </xf>
    <xf numFmtId="0" fontId="62"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63" fillId="0" borderId="10" xfId="0" applyFont="1" applyFill="1" applyBorder="1" applyAlignment="1">
      <alignment horizontal="center" vertical="center"/>
    </xf>
    <xf numFmtId="0" fontId="67"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0" fillId="0" borderId="10" xfId="0" applyFont="1" applyFill="1" applyBorder="1" applyAlignment="1">
      <alignment horizontal="center" vertical="center"/>
    </xf>
    <xf numFmtId="0" fontId="61" fillId="0" borderId="10" xfId="0" applyFont="1" applyFill="1" applyBorder="1" applyAlignment="1">
      <alignment horizontal="center" vertical="center"/>
    </xf>
    <xf numFmtId="0" fontId="70" fillId="0" borderId="0" xfId="0" applyFont="1" applyAlignment="1">
      <alignment horizontal="justify" vertical="center"/>
    </xf>
    <xf numFmtId="0" fontId="5" fillId="0" borderId="10" xfId="0" applyFont="1" applyFill="1" applyBorder="1" applyAlignment="1">
      <alignment horizontal="left" vertical="center"/>
    </xf>
    <xf numFmtId="0" fontId="58" fillId="0" borderId="10" xfId="0" applyFont="1" applyBorder="1" applyAlignment="1">
      <alignment horizontal="center" vertical="center"/>
    </xf>
    <xf numFmtId="0" fontId="12" fillId="0" borderId="17" xfId="0" applyFont="1" applyFill="1" applyBorder="1" applyAlignment="1">
      <alignment horizontal="left" vertical="center"/>
    </xf>
    <xf numFmtId="0" fontId="60" fillId="0" borderId="10" xfId="0" applyFont="1" applyFill="1" applyBorder="1" applyAlignment="1">
      <alignment horizontal="center" vertical="center"/>
    </xf>
    <xf numFmtId="0" fontId="71" fillId="0" borderId="0" xfId="0" applyFont="1" applyAlignment="1">
      <alignment horizontal="justify" vertical="center"/>
    </xf>
    <xf numFmtId="0" fontId="60" fillId="0" borderId="10" xfId="0" applyFont="1" applyBorder="1" applyAlignment="1">
      <alignment horizontal="center" vertical="center"/>
    </xf>
    <xf numFmtId="49" fontId="58" fillId="0" borderId="10" xfId="0" applyNumberFormat="1" applyFont="1" applyFill="1" applyBorder="1" applyAlignment="1">
      <alignment vertical="center"/>
    </xf>
    <xf numFmtId="0" fontId="6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2" fillId="0" borderId="10" xfId="0" applyFont="1" applyFill="1" applyBorder="1" applyAlignment="1">
      <alignment horizontal="center" vertical="center"/>
    </xf>
    <xf numFmtId="0" fontId="72" fillId="0" borderId="10" xfId="0" applyFont="1" applyFill="1" applyBorder="1" applyAlignment="1">
      <alignment horizontal="center" vertical="center"/>
    </xf>
    <xf numFmtId="0" fontId="60" fillId="0" borderId="10" xfId="0" applyFont="1" applyFill="1" applyBorder="1" applyAlignment="1">
      <alignment vertical="center"/>
    </xf>
    <xf numFmtId="0" fontId="61" fillId="0" borderId="10" xfId="0" applyFont="1" applyFill="1" applyBorder="1" applyAlignment="1">
      <alignment vertical="center"/>
    </xf>
    <xf numFmtId="0" fontId="61" fillId="0" borderId="13" xfId="0" applyFont="1" applyFill="1" applyBorder="1" applyAlignment="1">
      <alignment vertical="center"/>
    </xf>
    <xf numFmtId="0" fontId="60" fillId="0" borderId="13" xfId="0" applyFont="1" applyFill="1" applyBorder="1" applyAlignment="1">
      <alignment vertical="center"/>
    </xf>
    <xf numFmtId="0" fontId="62" fillId="0" borderId="10" xfId="0" applyFont="1" applyFill="1" applyBorder="1" applyAlignment="1">
      <alignment vertical="center"/>
    </xf>
    <xf numFmtId="0" fontId="62" fillId="0" borderId="13" xfId="0" applyFont="1" applyFill="1" applyBorder="1" applyAlignment="1">
      <alignment vertical="center"/>
    </xf>
    <xf numFmtId="0" fontId="60" fillId="0" borderId="10" xfId="0" applyFont="1" applyFill="1" applyBorder="1" applyAlignment="1">
      <alignment vertical="center"/>
    </xf>
    <xf numFmtId="0" fontId="60" fillId="0" borderId="13" xfId="0" applyFont="1" applyFill="1" applyBorder="1" applyAlignment="1">
      <alignment vertical="center"/>
    </xf>
    <xf numFmtId="0" fontId="60" fillId="20" borderId="0" xfId="0" applyFont="1" applyFill="1" applyBorder="1" applyAlignment="1">
      <alignment vertical="center"/>
    </xf>
    <xf numFmtId="0" fontId="60" fillId="0" borderId="10" xfId="0" applyFont="1" applyFill="1" applyBorder="1" applyAlignment="1">
      <alignment vertical="center"/>
    </xf>
    <xf numFmtId="0" fontId="60" fillId="0" borderId="17" xfId="0" applyFont="1" applyFill="1" applyBorder="1" applyAlignment="1">
      <alignment vertical="center"/>
    </xf>
    <xf numFmtId="0" fontId="60" fillId="20" borderId="0" xfId="0" applyFont="1" applyFill="1" applyBorder="1" applyAlignment="1">
      <alignment vertical="center"/>
    </xf>
    <xf numFmtId="0" fontId="60" fillId="0" borderId="0" xfId="0" applyFont="1" applyFill="1" applyAlignment="1">
      <alignment horizontal="center" vertical="center"/>
    </xf>
    <xf numFmtId="0" fontId="60" fillId="0" borderId="18" xfId="0" applyFont="1" applyFill="1" applyBorder="1" applyAlignment="1">
      <alignment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49" fontId="61" fillId="0" borderId="10" xfId="0" applyNumberFormat="1" applyFont="1" applyFill="1" applyBorder="1" applyAlignment="1">
      <alignment vertical="center"/>
    </xf>
    <xf numFmtId="0" fontId="67" fillId="0" borderId="10" xfId="0" applyFont="1" applyFill="1" applyBorder="1" applyAlignment="1">
      <alignment horizontal="left" vertical="center"/>
    </xf>
    <xf numFmtId="49" fontId="62" fillId="0" borderId="10" xfId="0" applyNumberFormat="1" applyFont="1" applyFill="1" applyBorder="1" applyAlignment="1">
      <alignment vertical="center"/>
    </xf>
    <xf numFmtId="0" fontId="63" fillId="0" borderId="12" xfId="0" applyFont="1" applyFill="1" applyBorder="1" applyAlignment="1">
      <alignment horizontal="center" vertical="center"/>
    </xf>
    <xf numFmtId="49" fontId="60" fillId="0" borderId="12" xfId="0" applyNumberFormat="1" applyFont="1" applyFill="1" applyBorder="1" applyAlignment="1">
      <alignment horizontal="center" vertical="center"/>
    </xf>
    <xf numFmtId="0" fontId="12" fillId="0" borderId="12" xfId="0" applyFont="1" applyFill="1" applyBorder="1" applyAlignment="1">
      <alignment horizontal="left" vertical="center"/>
    </xf>
    <xf numFmtId="0" fontId="58" fillId="0" borderId="12"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2" xfId="0" applyFont="1" applyFill="1" applyBorder="1" applyAlignment="1">
      <alignment horizontal="center" vertical="center"/>
    </xf>
    <xf numFmtId="49" fontId="58" fillId="0" borderId="10" xfId="0" applyNumberFormat="1" applyFont="1" applyFill="1" applyBorder="1" applyAlignment="1">
      <alignment horizontal="center" vertical="center"/>
    </xf>
    <xf numFmtId="0" fontId="58" fillId="0" borderId="10" xfId="0" applyFont="1" applyFill="1" applyBorder="1" applyAlignment="1">
      <alignment horizontal="left" vertical="center"/>
    </xf>
    <xf numFmtId="0" fontId="58" fillId="0" borderId="0" xfId="0" applyFont="1" applyFill="1" applyBorder="1" applyAlignment="1">
      <alignment horizontal="center" vertical="center"/>
    </xf>
    <xf numFmtId="0" fontId="63" fillId="0" borderId="0" xfId="0" applyFont="1" applyFill="1" applyBorder="1" applyAlignment="1">
      <alignment horizontal="center" vertical="center"/>
    </xf>
    <xf numFmtId="49" fontId="58" fillId="0" borderId="0" xfId="0" applyNumberFormat="1" applyFont="1" applyFill="1" applyBorder="1" applyAlignment="1">
      <alignment horizontal="center" vertical="center"/>
    </xf>
    <xf numFmtId="0" fontId="73" fillId="0" borderId="0" xfId="0" applyFont="1" applyFill="1" applyAlignment="1">
      <alignment horizontal="left" vertical="center" wrapText="1"/>
    </xf>
    <xf numFmtId="0" fontId="60" fillId="0" borderId="0" xfId="0" applyFont="1" applyFill="1" applyBorder="1" applyAlignment="1">
      <alignment horizontal="center" vertical="center"/>
    </xf>
    <xf numFmtId="49" fontId="64" fillId="0" borderId="0" xfId="0" applyNumberFormat="1" applyFont="1" applyFill="1" applyBorder="1" applyAlignment="1">
      <alignment horizontal="right" vertical="center"/>
    </xf>
    <xf numFmtId="0" fontId="58" fillId="0" borderId="0" xfId="0" applyFont="1" applyFill="1" applyBorder="1" applyAlignment="1">
      <alignment horizontal="left" vertical="center"/>
    </xf>
    <xf numFmtId="49" fontId="64" fillId="0" borderId="0" xfId="0" applyNumberFormat="1" applyFont="1" applyFill="1" applyAlignment="1">
      <alignment horizontal="right" vertical="center"/>
    </xf>
    <xf numFmtId="0" fontId="58" fillId="0" borderId="0" xfId="0" applyFont="1" applyFill="1" applyAlignment="1">
      <alignment horizontal="left" vertical="center"/>
    </xf>
    <xf numFmtId="0" fontId="73" fillId="0" borderId="0" xfId="0" applyFont="1" applyFill="1" applyAlignment="1">
      <alignment vertical="center" wrapText="1"/>
    </xf>
    <xf numFmtId="0" fontId="65" fillId="0" borderId="0" xfId="0" applyFont="1" applyFill="1" applyAlignment="1">
      <alignment vertical="center" wrapText="1"/>
    </xf>
    <xf numFmtId="0" fontId="65" fillId="0" borderId="0" xfId="0" applyFont="1" applyFill="1" applyAlignment="1">
      <alignment horizontal="center" vertical="center" wrapText="1"/>
    </xf>
    <xf numFmtId="0" fontId="74" fillId="0" borderId="10" xfId="0" applyFont="1" applyFill="1" applyBorder="1" applyAlignment="1">
      <alignment horizontal="right" vertical="center"/>
    </xf>
    <xf numFmtId="0" fontId="58"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58" fillId="0" borderId="10" xfId="0" applyFont="1" applyFill="1" applyBorder="1" applyAlignment="1">
      <alignment horizontal="left" vertical="center"/>
    </xf>
    <xf numFmtId="0" fontId="58" fillId="0" borderId="10" xfId="0" applyFont="1" applyFill="1" applyBorder="1" applyAlignment="1">
      <alignment horizontal="left" vertical="center"/>
    </xf>
    <xf numFmtId="0" fontId="60"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1" fillId="0" borderId="0" xfId="0" applyFont="1" applyFill="1" applyAlignment="1">
      <alignment horizontal="center" vertical="center"/>
    </xf>
    <xf numFmtId="0" fontId="61" fillId="0" borderId="10" xfId="0" applyFont="1" applyFill="1" applyBorder="1" applyAlignment="1">
      <alignment vertical="center"/>
    </xf>
    <xf numFmtId="0" fontId="61" fillId="0" borderId="17" xfId="0" applyFont="1" applyFill="1" applyBorder="1" applyAlignment="1">
      <alignment vertical="center"/>
    </xf>
    <xf numFmtId="0" fontId="61" fillId="20" borderId="0" xfId="0" applyFont="1" applyFill="1" applyBorder="1" applyAlignment="1">
      <alignment vertical="center"/>
    </xf>
    <xf numFmtId="0" fontId="62" fillId="0" borderId="0" xfId="0" applyFont="1" applyFill="1" applyAlignment="1">
      <alignment horizontal="center" vertical="center"/>
    </xf>
    <xf numFmtId="0" fontId="62" fillId="0" borderId="10" xfId="0" applyFont="1" applyFill="1" applyBorder="1" applyAlignment="1">
      <alignment vertical="center"/>
    </xf>
    <xf numFmtId="0" fontId="62" fillId="0" borderId="17" xfId="0" applyFont="1" applyFill="1" applyBorder="1" applyAlignment="1">
      <alignment vertical="center"/>
    </xf>
    <xf numFmtId="0" fontId="62" fillId="20" borderId="0" xfId="0" applyFont="1" applyFill="1" applyBorder="1" applyAlignment="1">
      <alignment vertical="center"/>
    </xf>
    <xf numFmtId="0" fontId="60" fillId="0" borderId="12" xfId="0" applyFont="1" applyFill="1" applyBorder="1" applyAlignment="1">
      <alignment vertical="center"/>
    </xf>
    <xf numFmtId="0" fontId="60" fillId="0" borderId="22" xfId="0" applyFont="1" applyFill="1" applyBorder="1" applyAlignment="1">
      <alignment vertical="center"/>
    </xf>
    <xf numFmtId="0" fontId="59" fillId="0" borderId="10" xfId="0" applyFont="1" applyFill="1" applyBorder="1" applyAlignment="1">
      <alignment horizontal="center" vertical="center"/>
    </xf>
    <xf numFmtId="0" fontId="0" fillId="0" borderId="0" xfId="0" applyFill="1" applyBorder="1" applyAlignment="1">
      <alignment vertical="center"/>
    </xf>
    <xf numFmtId="0" fontId="59" fillId="0" borderId="0" xfId="0" applyFont="1" applyFill="1" applyAlignment="1">
      <alignment horizontal="center" vertical="center"/>
    </xf>
    <xf numFmtId="0" fontId="60" fillId="0" borderId="0" xfId="0" applyFont="1" applyFill="1" applyAlignment="1">
      <alignment vertical="center"/>
    </xf>
    <xf numFmtId="0" fontId="60" fillId="0" borderId="0" xfId="0" applyFont="1" applyFill="1" applyBorder="1" applyAlignment="1">
      <alignment vertical="center"/>
    </xf>
    <xf numFmtId="0" fontId="60" fillId="0" borderId="0" xfId="0" applyFont="1" applyFill="1" applyAlignment="1">
      <alignment horizontal="center" vertical="center"/>
    </xf>
    <xf numFmtId="0" fontId="59" fillId="0" borderId="0" xfId="0" applyFont="1" applyFill="1" applyBorder="1" applyAlignment="1">
      <alignment vertical="center"/>
    </xf>
    <xf numFmtId="0" fontId="0" fillId="0" borderId="0" xfId="0" applyBorder="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0" fillId="0" borderId="0" xfId="0" applyFont="1" applyAlignment="1">
      <alignment vertical="center"/>
    </xf>
    <xf numFmtId="0" fontId="75" fillId="0" borderId="10" xfId="0" applyFont="1" applyFill="1" applyBorder="1" applyAlignment="1">
      <alignment vertical="center"/>
    </xf>
    <xf numFmtId="0" fontId="0" fillId="0" borderId="10"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xf>
    <xf numFmtId="0" fontId="58" fillId="0" borderId="10" xfId="0" applyFont="1" applyBorder="1" applyAlignment="1">
      <alignment horizontal="center" vertical="center"/>
    </xf>
    <xf numFmtId="0" fontId="75" fillId="0" borderId="10" xfId="0" applyFont="1" applyFill="1" applyBorder="1" applyAlignment="1">
      <alignment vertical="center" wrapText="1"/>
    </xf>
    <xf numFmtId="0" fontId="73" fillId="0" borderId="0" xfId="0" applyFont="1" applyFill="1" applyBorder="1" applyAlignment="1">
      <alignment vertical="center" wrapText="1"/>
    </xf>
    <xf numFmtId="0" fontId="54" fillId="0" borderId="10" xfId="0" applyFon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10" xfId="0" applyBorder="1" applyAlignment="1">
      <alignment vertical="center"/>
    </xf>
    <xf numFmtId="0" fontId="54" fillId="0" borderId="10" xfId="0" applyFont="1" applyBorder="1" applyAlignment="1">
      <alignment horizontal="center" vertical="center"/>
    </xf>
    <xf numFmtId="0" fontId="0" fillId="0" borderId="0" xfId="0" applyBorder="1" applyAlignment="1">
      <alignment vertical="center"/>
    </xf>
    <xf numFmtId="49" fontId="64" fillId="0" borderId="10" xfId="0" applyNumberFormat="1" applyFont="1"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54" fillId="0" borderId="10" xfId="0" applyFont="1" applyBorder="1" applyAlignment="1">
      <alignment vertical="center"/>
    </xf>
    <xf numFmtId="0" fontId="0"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Q33"/>
  <sheetViews>
    <sheetView zoomScaleSheetLayoutView="100" workbookViewId="0" topLeftCell="A1">
      <selection activeCell="B32" sqref="B32:B33"/>
    </sheetView>
  </sheetViews>
  <sheetFormatPr defaultColWidth="9.00390625" defaultRowHeight="15"/>
  <cols>
    <col min="1" max="1" width="8.57421875" style="1" customWidth="1"/>
    <col min="2" max="2" width="103.421875" style="0" customWidth="1"/>
    <col min="3" max="15" width="3.00390625" style="36" customWidth="1"/>
  </cols>
  <sheetData>
    <row r="1" spans="1:2" ht="20.25">
      <c r="A1" s="6"/>
      <c r="B1" s="174" t="s">
        <v>0</v>
      </c>
    </row>
    <row r="2" spans="1:6" ht="30" customHeight="1">
      <c r="A2" s="6" t="s">
        <v>1</v>
      </c>
      <c r="B2" s="175" t="s">
        <v>2</v>
      </c>
      <c r="C2" s="176"/>
      <c r="D2" s="176"/>
      <c r="F2" s="176"/>
    </row>
    <row r="3" spans="1:6" ht="18.75" customHeight="1">
      <c r="A3" s="6" t="s">
        <v>3</v>
      </c>
      <c r="B3" s="177" t="s">
        <v>4</v>
      </c>
      <c r="C3" s="176"/>
      <c r="D3" s="176"/>
      <c r="F3" s="176"/>
    </row>
    <row r="4" spans="1:6" ht="18.75" customHeight="1">
      <c r="A4" s="6" t="s">
        <v>5</v>
      </c>
      <c r="B4" s="177" t="s">
        <v>6</v>
      </c>
      <c r="C4" s="176"/>
      <c r="D4" s="176"/>
      <c r="F4" s="176"/>
    </row>
    <row r="5" spans="1:6" ht="18.75" customHeight="1">
      <c r="A5" s="6" t="s">
        <v>7</v>
      </c>
      <c r="B5" s="175" t="s">
        <v>8</v>
      </c>
      <c r="C5" s="176"/>
      <c r="D5" s="176"/>
      <c r="F5" s="176"/>
    </row>
    <row r="6" spans="1:6" ht="30" customHeight="1">
      <c r="A6" s="6" t="s">
        <v>7</v>
      </c>
      <c r="B6" s="175" t="s">
        <v>9</v>
      </c>
      <c r="C6" s="176"/>
      <c r="D6" s="176"/>
      <c r="F6" s="176"/>
    </row>
    <row r="7" spans="1:6" ht="21.75" customHeight="1">
      <c r="A7" s="6"/>
      <c r="B7" s="175" t="s">
        <v>10</v>
      </c>
      <c r="C7" s="176"/>
      <c r="D7" s="176"/>
      <c r="F7" s="176"/>
    </row>
    <row r="8" spans="1:6" ht="30" customHeight="1">
      <c r="A8" s="6"/>
      <c r="B8" s="175"/>
      <c r="C8" s="176"/>
      <c r="D8" s="176"/>
      <c r="F8" s="176"/>
    </row>
    <row r="9" spans="1:6" ht="25.5" customHeight="1">
      <c r="A9" s="6"/>
      <c r="B9" s="174" t="s">
        <v>11</v>
      </c>
      <c r="C9" s="176"/>
      <c r="D9" s="176"/>
      <c r="E9" s="176"/>
      <c r="F9" s="176"/>
    </row>
    <row r="10" spans="1:6" ht="18" customHeight="1">
      <c r="A10" s="6"/>
      <c r="B10" s="178" t="s">
        <v>12</v>
      </c>
      <c r="C10" s="176"/>
      <c r="D10" s="176"/>
      <c r="E10" s="176"/>
      <c r="F10" s="176"/>
    </row>
    <row r="11" spans="1:6" ht="18" customHeight="1">
      <c r="A11" s="6"/>
      <c r="B11" s="178" t="s">
        <v>13</v>
      </c>
      <c r="C11" s="176"/>
      <c r="D11" s="176"/>
      <c r="E11" s="176"/>
      <c r="F11" s="176"/>
    </row>
    <row r="12" spans="1:6" ht="18.75" customHeight="1">
      <c r="A12" s="6"/>
      <c r="B12" s="177" t="s">
        <v>14</v>
      </c>
      <c r="C12" s="176"/>
      <c r="D12" s="176"/>
      <c r="E12" s="176"/>
      <c r="F12" s="176"/>
    </row>
    <row r="13" spans="1:6" ht="18.75" customHeight="1">
      <c r="A13" s="6"/>
      <c r="B13" s="177"/>
      <c r="C13" s="176"/>
      <c r="D13" s="176"/>
      <c r="E13" s="176"/>
      <c r="F13" s="176"/>
    </row>
    <row r="14" spans="1:15" ht="20.25">
      <c r="A14" s="179"/>
      <c r="B14" s="180" t="s">
        <v>15</v>
      </c>
      <c r="C14" s="181"/>
      <c r="D14" s="181"/>
      <c r="E14" s="181"/>
      <c r="F14" s="181"/>
      <c r="G14" s="181"/>
      <c r="H14" s="181"/>
      <c r="I14" s="181"/>
      <c r="J14" s="181"/>
      <c r="K14" s="181"/>
      <c r="L14" s="181"/>
      <c r="M14" s="181"/>
      <c r="N14" s="181"/>
      <c r="O14" s="181"/>
    </row>
    <row r="15" spans="1:17" s="173" customFormat="1" ht="18" customHeight="1">
      <c r="A15" s="182">
        <v>1</v>
      </c>
      <c r="B15" s="175" t="s">
        <v>16</v>
      </c>
      <c r="C15" s="183"/>
      <c r="D15" s="183"/>
      <c r="E15" s="183"/>
      <c r="F15" s="183"/>
      <c r="G15" s="183"/>
      <c r="H15" s="183"/>
      <c r="I15" s="183"/>
      <c r="J15" s="183"/>
      <c r="K15" s="183"/>
      <c r="L15" s="183"/>
      <c r="M15" s="183"/>
      <c r="N15" s="183"/>
      <c r="O15" s="183"/>
      <c r="P15" s="192"/>
      <c r="Q15" s="192"/>
    </row>
    <row r="16" spans="1:15" s="173" customFormat="1" ht="54" customHeight="1">
      <c r="A16" s="182">
        <v>2</v>
      </c>
      <c r="B16" s="175" t="s">
        <v>17</v>
      </c>
      <c r="C16" s="183"/>
      <c r="D16" s="183"/>
      <c r="E16" s="183"/>
      <c r="F16" s="183"/>
      <c r="G16" s="183"/>
      <c r="H16" s="183"/>
      <c r="I16" s="183"/>
      <c r="J16" s="183"/>
      <c r="K16" s="183"/>
      <c r="L16" s="183"/>
      <c r="M16" s="183"/>
      <c r="N16" s="183"/>
      <c r="O16" s="183"/>
    </row>
    <row r="17" spans="1:15" s="173" customFormat="1" ht="30" customHeight="1">
      <c r="A17" s="182">
        <v>3</v>
      </c>
      <c r="B17" s="175" t="s">
        <v>18</v>
      </c>
      <c r="C17" s="183"/>
      <c r="D17" s="183"/>
      <c r="E17" s="183"/>
      <c r="F17" s="183"/>
      <c r="G17" s="183"/>
      <c r="H17" s="183"/>
      <c r="I17" s="183"/>
      <c r="J17" s="183"/>
      <c r="K17" s="183"/>
      <c r="L17" s="183"/>
      <c r="M17" s="183"/>
      <c r="N17" s="183"/>
      <c r="O17" s="183"/>
    </row>
    <row r="18" spans="1:15" s="173" customFormat="1" ht="36" customHeight="1">
      <c r="A18" s="182">
        <v>4</v>
      </c>
      <c r="B18" s="175" t="s">
        <v>19</v>
      </c>
      <c r="C18" s="183"/>
      <c r="D18" s="183"/>
      <c r="E18" s="183"/>
      <c r="F18" s="183"/>
      <c r="G18" s="183"/>
      <c r="H18" s="183"/>
      <c r="I18" s="183"/>
      <c r="J18" s="183"/>
      <c r="K18" s="183"/>
      <c r="L18" s="183"/>
      <c r="M18" s="183"/>
      <c r="N18" s="183"/>
      <c r="O18" s="183"/>
    </row>
    <row r="19" spans="1:15" s="173" customFormat="1" ht="18" customHeight="1">
      <c r="A19" s="182">
        <v>5</v>
      </c>
      <c r="B19" s="175" t="s">
        <v>20</v>
      </c>
      <c r="C19" s="183"/>
      <c r="D19" s="183"/>
      <c r="E19" s="183"/>
      <c r="F19" s="183"/>
      <c r="G19" s="183"/>
      <c r="H19" s="183"/>
      <c r="I19" s="183"/>
      <c r="J19" s="183"/>
      <c r="K19" s="183"/>
      <c r="L19" s="183"/>
      <c r="M19" s="183"/>
      <c r="N19" s="183"/>
      <c r="O19" s="183"/>
    </row>
    <row r="20" spans="1:15" s="173" customFormat="1" ht="18" customHeight="1">
      <c r="A20" s="182">
        <v>6</v>
      </c>
      <c r="B20" s="175" t="s">
        <v>21</v>
      </c>
      <c r="C20" s="184"/>
      <c r="D20" s="184"/>
      <c r="E20" s="184"/>
      <c r="F20" s="184"/>
      <c r="G20" s="184"/>
      <c r="H20" s="184"/>
      <c r="I20" s="184"/>
      <c r="J20" s="184"/>
      <c r="K20" s="184"/>
      <c r="L20" s="184"/>
      <c r="M20" s="184"/>
      <c r="N20" s="184"/>
      <c r="O20" s="184"/>
    </row>
    <row r="21" spans="1:15" s="173" customFormat="1" ht="18.75" customHeight="1">
      <c r="A21" s="182">
        <v>7</v>
      </c>
      <c r="B21" s="185" t="s">
        <v>22</v>
      </c>
      <c r="C21" s="183"/>
      <c r="D21" s="183"/>
      <c r="E21" s="183"/>
      <c r="F21" s="183"/>
      <c r="G21" s="183"/>
      <c r="H21" s="183"/>
      <c r="I21" s="183"/>
      <c r="J21" s="183"/>
      <c r="K21" s="183"/>
      <c r="L21" s="183"/>
      <c r="M21" s="183"/>
      <c r="N21" s="183"/>
      <c r="O21" s="183"/>
    </row>
    <row r="22" spans="1:15" ht="16.5" customHeight="1">
      <c r="A22" s="186">
        <v>8</v>
      </c>
      <c r="B22" s="185" t="s">
        <v>23</v>
      </c>
      <c r="C22" s="187"/>
      <c r="D22" s="187"/>
      <c r="E22" s="187"/>
      <c r="F22" s="187"/>
      <c r="G22" s="187"/>
      <c r="H22" s="187"/>
      <c r="I22" s="187"/>
      <c r="J22" s="187"/>
      <c r="K22" s="187"/>
      <c r="L22" s="187"/>
      <c r="M22" s="187"/>
      <c r="N22" s="187"/>
      <c r="O22" s="187"/>
    </row>
    <row r="23" spans="1:15" ht="16.5" customHeight="1">
      <c r="A23" s="186">
        <v>9</v>
      </c>
      <c r="B23" s="185" t="s">
        <v>24</v>
      </c>
      <c r="C23" s="187"/>
      <c r="D23" s="187"/>
      <c r="E23" s="187"/>
      <c r="F23" s="187"/>
      <c r="G23" s="187"/>
      <c r="H23" s="187"/>
      <c r="I23" s="187"/>
      <c r="J23" s="187"/>
      <c r="K23" s="187"/>
      <c r="L23" s="187"/>
      <c r="M23" s="187"/>
      <c r="N23" s="187"/>
      <c r="O23" s="187"/>
    </row>
    <row r="24" spans="1:15" ht="13.5">
      <c r="A24" s="188" t="s">
        <v>25</v>
      </c>
      <c r="B24" s="189" t="s">
        <v>26</v>
      </c>
      <c r="C24" s="187"/>
      <c r="D24" s="187"/>
      <c r="E24" s="187"/>
      <c r="F24" s="187"/>
      <c r="G24" s="187"/>
      <c r="H24" s="187"/>
      <c r="I24" s="187"/>
      <c r="J24" s="187"/>
      <c r="K24" s="187"/>
      <c r="L24" s="187"/>
      <c r="M24" s="187"/>
      <c r="N24" s="187"/>
      <c r="O24" s="187"/>
    </row>
    <row r="25" spans="1:15" ht="13.5">
      <c r="A25" s="186">
        <v>11</v>
      </c>
      <c r="B25" s="177" t="s">
        <v>27</v>
      </c>
      <c r="C25" s="190"/>
      <c r="D25" s="190"/>
      <c r="E25" s="190"/>
      <c r="F25" s="190"/>
      <c r="G25" s="190"/>
      <c r="H25" s="190"/>
      <c r="I25" s="190"/>
      <c r="J25" s="190"/>
      <c r="K25" s="190"/>
      <c r="L25" s="190"/>
      <c r="M25" s="190"/>
      <c r="N25" s="190"/>
      <c r="O25" s="190"/>
    </row>
    <row r="26" spans="1:2" ht="21" customHeight="1">
      <c r="A26" s="186">
        <v>12</v>
      </c>
      <c r="B26" s="177" t="s">
        <v>28</v>
      </c>
    </row>
    <row r="27" spans="1:2" ht="27">
      <c r="A27" s="186">
        <v>13</v>
      </c>
      <c r="B27" s="175" t="s">
        <v>29</v>
      </c>
    </row>
    <row r="28" ht="13.5">
      <c r="B28" s="183"/>
    </row>
    <row r="31" spans="1:2" ht="24" customHeight="1">
      <c r="A31" s="6"/>
      <c r="B31" s="191" t="s">
        <v>30</v>
      </c>
    </row>
    <row r="32" spans="1:2" ht="22.5" customHeight="1">
      <c r="A32" s="6">
        <v>1</v>
      </c>
      <c r="B32" s="189" t="s">
        <v>31</v>
      </c>
    </row>
    <row r="33" spans="1:2" ht="57" customHeight="1">
      <c r="A33" s="6">
        <v>2</v>
      </c>
      <c r="B33" s="175" t="s">
        <v>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8"/>
  <sheetViews>
    <sheetView zoomScaleSheetLayoutView="100" workbookViewId="0" topLeftCell="A4">
      <selection activeCell="B4" sqref="B4"/>
    </sheetView>
  </sheetViews>
  <sheetFormatPr defaultColWidth="9.00390625" defaultRowHeight="15"/>
  <cols>
    <col min="1" max="1" width="19.140625" style="0" customWidth="1"/>
    <col min="2" max="2" width="82.421875" style="0" customWidth="1"/>
  </cols>
  <sheetData>
    <row r="1" spans="1:2" ht="30.75" customHeight="1">
      <c r="A1" s="168" t="s">
        <v>33</v>
      </c>
      <c r="B1" s="169" t="s">
        <v>34</v>
      </c>
    </row>
    <row r="2" spans="1:2" ht="94.5">
      <c r="A2" s="168" t="s">
        <v>35</v>
      </c>
      <c r="B2" s="170" t="s">
        <v>36</v>
      </c>
    </row>
    <row r="3" spans="1:2" ht="108">
      <c r="A3" s="168" t="s">
        <v>37</v>
      </c>
      <c r="B3" s="170" t="s">
        <v>38</v>
      </c>
    </row>
    <row r="4" spans="1:2" ht="310.5">
      <c r="A4" s="168" t="s">
        <v>39</v>
      </c>
      <c r="B4" s="170" t="s">
        <v>40</v>
      </c>
    </row>
    <row r="5" spans="1:2" ht="148.5">
      <c r="A5" s="168" t="s">
        <v>41</v>
      </c>
      <c r="B5" s="170" t="s">
        <v>42</v>
      </c>
    </row>
    <row r="6" spans="1:2" ht="30.75" customHeight="1">
      <c r="A6" s="168" t="s">
        <v>43</v>
      </c>
      <c r="B6" s="168" t="s">
        <v>44</v>
      </c>
    </row>
    <row r="7" spans="1:2" ht="51" customHeight="1">
      <c r="A7" s="168" t="s">
        <v>39</v>
      </c>
      <c r="B7" s="171" t="s">
        <v>45</v>
      </c>
    </row>
    <row r="8" spans="1:2" ht="201" customHeight="1">
      <c r="A8" s="168" t="s">
        <v>46</v>
      </c>
      <c r="B8" s="172" t="s">
        <v>47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E324"/>
  <sheetViews>
    <sheetView tabSelected="1" workbookViewId="0" topLeftCell="A1">
      <pane ySplit="1" topLeftCell="A26" activePane="bottomLeft" state="frozen"/>
      <selection pane="bottomLeft" activeCell="L47" sqref="L47"/>
    </sheetView>
  </sheetViews>
  <sheetFormatPr defaultColWidth="9.00390625" defaultRowHeight="15"/>
  <cols>
    <col min="1" max="1" width="5.7109375" style="38" bestFit="1" customWidth="1"/>
    <col min="2" max="2" width="18.7109375" style="39" customWidth="1"/>
    <col min="3" max="3" width="9.7109375" style="40" bestFit="1" customWidth="1"/>
    <col min="4" max="4" width="34.28125" style="41" customWidth="1"/>
    <col min="5" max="5" width="9.421875" style="38" customWidth="1"/>
    <col min="6" max="6" width="9.7109375" style="42" bestFit="1" customWidth="1"/>
    <col min="7" max="7" width="5.7109375" style="43" customWidth="1"/>
    <col min="8" max="10" width="8.421875" style="43" customWidth="1"/>
    <col min="11" max="12" width="8.421875" style="44" customWidth="1"/>
    <col min="13" max="13" width="11.421875" style="44" customWidth="1"/>
    <col min="14" max="15" width="8.421875" style="44" customWidth="1"/>
    <col min="16" max="16" width="14.421875" style="44" customWidth="1"/>
    <col min="17" max="17" width="20.421875" style="45" bestFit="1" customWidth="1"/>
    <col min="18" max="18" width="13.140625" style="45" customWidth="1"/>
    <col min="19" max="21" width="9.00390625" style="46" customWidth="1"/>
  </cols>
  <sheetData>
    <row r="1" spans="1:21" s="28" customFormat="1" ht="72">
      <c r="A1" s="47" t="s">
        <v>48</v>
      </c>
      <c r="B1" s="47" t="s">
        <v>49</v>
      </c>
      <c r="C1" s="48" t="s">
        <v>50</v>
      </c>
      <c r="D1" s="49" t="s">
        <v>51</v>
      </c>
      <c r="E1" s="47" t="s">
        <v>52</v>
      </c>
      <c r="F1" s="50" t="s">
        <v>53</v>
      </c>
      <c r="G1" s="50" t="s">
        <v>54</v>
      </c>
      <c r="H1" s="50" t="s">
        <v>55</v>
      </c>
      <c r="I1" s="50" t="s">
        <v>56</v>
      </c>
      <c r="J1" s="93" t="s">
        <v>57</v>
      </c>
      <c r="K1" s="93" t="s">
        <v>58</v>
      </c>
      <c r="L1" s="93" t="s">
        <v>59</v>
      </c>
      <c r="M1" s="93" t="s">
        <v>60</v>
      </c>
      <c r="N1" s="93" t="s">
        <v>61</v>
      </c>
      <c r="O1" s="93" t="s">
        <v>62</v>
      </c>
      <c r="P1" s="93" t="s">
        <v>63</v>
      </c>
      <c r="Q1" s="93" t="s">
        <v>64</v>
      </c>
      <c r="R1" s="96" t="s">
        <v>65</v>
      </c>
      <c r="S1" s="93" t="s">
        <v>66</v>
      </c>
      <c r="T1" s="93" t="s">
        <v>67</v>
      </c>
      <c r="U1" s="93" t="s">
        <v>68</v>
      </c>
    </row>
    <row r="2" spans="1:21" s="29" customFormat="1" ht="12.75" customHeight="1">
      <c r="A2" s="51">
        <v>2021</v>
      </c>
      <c r="B2" s="52" t="s">
        <v>34</v>
      </c>
      <c r="C2" s="53" t="s">
        <v>69</v>
      </c>
      <c r="D2" s="54" t="s">
        <v>70</v>
      </c>
      <c r="E2" s="55" t="s">
        <v>71</v>
      </c>
      <c r="F2" s="56" t="s">
        <v>72</v>
      </c>
      <c r="G2" s="57">
        <v>3</v>
      </c>
      <c r="H2" s="57">
        <f aca="true" t="shared" si="0" ref="H2:H12">G2*16</f>
        <v>48</v>
      </c>
      <c r="I2" s="57">
        <v>2</v>
      </c>
      <c r="J2" s="57">
        <f>I2*16</f>
        <v>32</v>
      </c>
      <c r="K2" s="57">
        <v>0</v>
      </c>
      <c r="L2" s="57">
        <v>0</v>
      </c>
      <c r="M2" s="57">
        <v>1</v>
      </c>
      <c r="N2" s="57">
        <v>12</v>
      </c>
      <c r="O2" s="57">
        <v>1</v>
      </c>
      <c r="P2" s="57" t="s">
        <v>73</v>
      </c>
      <c r="Q2" s="57" t="s">
        <v>74</v>
      </c>
      <c r="R2" s="57" t="s">
        <v>75</v>
      </c>
      <c r="S2" s="97">
        <f aca="true" t="shared" si="1" ref="S2:S9">IF(G2=I2+K2+M2,"","F")</f>
      </c>
      <c r="T2" s="97" t="str">
        <f aca="true" t="shared" si="2" ref="T2:T9">IF(H2=J2+L2+N2,"","S")</f>
        <v>S</v>
      </c>
      <c r="U2" s="97">
        <f aca="true" t="shared" si="3" ref="U2:U9">IF(O2="","N","")</f>
      </c>
    </row>
    <row r="3" spans="1:21" s="29" customFormat="1" ht="12.75" customHeight="1">
      <c r="A3" s="51">
        <v>2021</v>
      </c>
      <c r="B3" s="52" t="s">
        <v>34</v>
      </c>
      <c r="C3" s="53" t="s">
        <v>76</v>
      </c>
      <c r="D3" s="54" t="s">
        <v>77</v>
      </c>
      <c r="E3" s="55" t="s">
        <v>71</v>
      </c>
      <c r="F3" s="56" t="s">
        <v>72</v>
      </c>
      <c r="G3" s="57">
        <v>3</v>
      </c>
      <c r="H3" s="57">
        <f t="shared" si="0"/>
        <v>48</v>
      </c>
      <c r="I3" s="57">
        <v>3</v>
      </c>
      <c r="J3" s="57">
        <f aca="true" t="shared" si="4" ref="J3:J11">I3*16</f>
        <v>48</v>
      </c>
      <c r="K3" s="57">
        <v>0</v>
      </c>
      <c r="L3" s="57">
        <v>0</v>
      </c>
      <c r="M3" s="57">
        <v>0</v>
      </c>
      <c r="N3" s="57">
        <v>6</v>
      </c>
      <c r="O3" s="57">
        <v>2</v>
      </c>
      <c r="P3" s="57" t="s">
        <v>73</v>
      </c>
      <c r="Q3" s="57" t="s">
        <v>74</v>
      </c>
      <c r="R3" s="57" t="s">
        <v>75</v>
      </c>
      <c r="S3" s="97">
        <f t="shared" si="1"/>
      </c>
      <c r="T3" s="97" t="str">
        <f t="shared" si="2"/>
        <v>S</v>
      </c>
      <c r="U3" s="97">
        <f t="shared" si="3"/>
      </c>
    </row>
    <row r="4" spans="1:21" s="29" customFormat="1" ht="12.75" customHeight="1">
      <c r="A4" s="51">
        <v>2021</v>
      </c>
      <c r="B4" s="52" t="s">
        <v>34</v>
      </c>
      <c r="C4" s="53" t="s">
        <v>78</v>
      </c>
      <c r="D4" s="54" t="s">
        <v>79</v>
      </c>
      <c r="E4" s="55" t="s">
        <v>71</v>
      </c>
      <c r="F4" s="56" t="s">
        <v>72</v>
      </c>
      <c r="G4" s="57">
        <v>3</v>
      </c>
      <c r="H4" s="57">
        <f t="shared" si="0"/>
        <v>48</v>
      </c>
      <c r="I4" s="57">
        <v>3</v>
      </c>
      <c r="J4" s="57">
        <f t="shared" si="4"/>
        <v>48</v>
      </c>
      <c r="K4" s="57">
        <v>0</v>
      </c>
      <c r="L4" s="57">
        <v>0</v>
      </c>
      <c r="M4" s="57">
        <v>0</v>
      </c>
      <c r="N4" s="57">
        <v>6</v>
      </c>
      <c r="O4" s="57">
        <v>3</v>
      </c>
      <c r="P4" s="57" t="s">
        <v>73</v>
      </c>
      <c r="Q4" s="57" t="s">
        <v>74</v>
      </c>
      <c r="R4" s="57" t="s">
        <v>75</v>
      </c>
      <c r="S4" s="97">
        <f t="shared" si="1"/>
      </c>
      <c r="T4" s="97" t="str">
        <f t="shared" si="2"/>
        <v>S</v>
      </c>
      <c r="U4" s="97">
        <f t="shared" si="3"/>
      </c>
    </row>
    <row r="5" spans="1:21" s="29" customFormat="1" ht="12.75" customHeight="1">
      <c r="A5" s="51">
        <v>2021</v>
      </c>
      <c r="B5" s="52" t="s">
        <v>34</v>
      </c>
      <c r="C5" s="53">
        <v>293010015</v>
      </c>
      <c r="D5" s="58" t="s">
        <v>80</v>
      </c>
      <c r="E5" s="55" t="s">
        <v>71</v>
      </c>
      <c r="F5" s="56" t="s">
        <v>72</v>
      </c>
      <c r="G5" s="57">
        <v>2</v>
      </c>
      <c r="H5" s="57">
        <f t="shared" si="0"/>
        <v>32</v>
      </c>
      <c r="I5" s="57">
        <v>2</v>
      </c>
      <c r="J5" s="57">
        <f t="shared" si="4"/>
        <v>32</v>
      </c>
      <c r="K5" s="57">
        <v>0</v>
      </c>
      <c r="L5" s="57">
        <v>0</v>
      </c>
      <c r="M5" s="57">
        <v>0</v>
      </c>
      <c r="N5" s="57">
        <v>0</v>
      </c>
      <c r="O5" s="57" t="s">
        <v>81</v>
      </c>
      <c r="P5" s="57" t="s">
        <v>73</v>
      </c>
      <c r="Q5" s="57" t="s">
        <v>74</v>
      </c>
      <c r="R5" s="57" t="s">
        <v>75</v>
      </c>
      <c r="S5" s="97">
        <f t="shared" si="1"/>
      </c>
      <c r="T5" s="97">
        <f t="shared" si="2"/>
      </c>
      <c r="U5" s="97">
        <f t="shared" si="3"/>
      </c>
    </row>
    <row r="6" spans="1:21" s="29" customFormat="1" ht="12.75" customHeight="1">
      <c r="A6" s="51">
        <v>2021</v>
      </c>
      <c r="B6" s="52" t="s">
        <v>34</v>
      </c>
      <c r="C6" s="53" t="s">
        <v>82</v>
      </c>
      <c r="D6" s="54" t="s">
        <v>83</v>
      </c>
      <c r="E6" s="55" t="s">
        <v>71</v>
      </c>
      <c r="F6" s="56" t="s">
        <v>72</v>
      </c>
      <c r="G6" s="57">
        <v>5</v>
      </c>
      <c r="H6" s="57">
        <f t="shared" si="0"/>
        <v>80</v>
      </c>
      <c r="I6" s="57">
        <v>4</v>
      </c>
      <c r="J6" s="57">
        <f t="shared" si="4"/>
        <v>64</v>
      </c>
      <c r="K6" s="57">
        <v>0</v>
      </c>
      <c r="L6" s="57">
        <v>0</v>
      </c>
      <c r="M6" s="57">
        <v>1</v>
      </c>
      <c r="N6" s="57">
        <v>12</v>
      </c>
      <c r="O6" s="57">
        <v>5</v>
      </c>
      <c r="P6" s="57" t="s">
        <v>73</v>
      </c>
      <c r="Q6" s="57" t="s">
        <v>74</v>
      </c>
      <c r="R6" s="57" t="s">
        <v>75</v>
      </c>
      <c r="S6" s="97">
        <f t="shared" si="1"/>
      </c>
      <c r="T6" s="97" t="str">
        <f t="shared" si="2"/>
        <v>S</v>
      </c>
      <c r="U6" s="97">
        <f t="shared" si="3"/>
      </c>
    </row>
    <row r="7" spans="1:21" s="29" customFormat="1" ht="12.75" customHeight="1">
      <c r="A7" s="51">
        <v>2021</v>
      </c>
      <c r="B7" s="52" t="s">
        <v>34</v>
      </c>
      <c r="C7" s="53" t="s">
        <v>84</v>
      </c>
      <c r="D7" s="54" t="s">
        <v>85</v>
      </c>
      <c r="E7" s="55" t="s">
        <v>71</v>
      </c>
      <c r="F7" s="56" t="s">
        <v>72</v>
      </c>
      <c r="G7" s="57">
        <v>2</v>
      </c>
      <c r="H7" s="57">
        <f t="shared" si="0"/>
        <v>32</v>
      </c>
      <c r="I7" s="57">
        <v>2</v>
      </c>
      <c r="J7" s="57">
        <f t="shared" si="4"/>
        <v>32</v>
      </c>
      <c r="K7" s="57">
        <v>0</v>
      </c>
      <c r="L7" s="57">
        <v>0</v>
      </c>
      <c r="M7" s="57">
        <v>0</v>
      </c>
      <c r="N7" s="57">
        <v>4</v>
      </c>
      <c r="O7" s="57">
        <v>4</v>
      </c>
      <c r="P7" s="57" t="s">
        <v>73</v>
      </c>
      <c r="Q7" s="57" t="s">
        <v>74</v>
      </c>
      <c r="R7" s="57" t="s">
        <v>75</v>
      </c>
      <c r="S7" s="97">
        <f t="shared" si="1"/>
      </c>
      <c r="T7" s="97" t="str">
        <f t="shared" si="2"/>
        <v>S</v>
      </c>
      <c r="U7" s="97">
        <f t="shared" si="3"/>
      </c>
    </row>
    <row r="8" spans="1:21" s="29" customFormat="1" ht="12.75" customHeight="1">
      <c r="A8" s="51">
        <v>2021</v>
      </c>
      <c r="B8" s="52" t="s">
        <v>34</v>
      </c>
      <c r="C8" s="59" t="s">
        <v>86</v>
      </c>
      <c r="D8" s="60" t="s">
        <v>87</v>
      </c>
      <c r="E8" s="51" t="s">
        <v>71</v>
      </c>
      <c r="F8" s="61" t="s">
        <v>72</v>
      </c>
      <c r="G8" s="57">
        <v>2</v>
      </c>
      <c r="H8" s="57">
        <f t="shared" si="0"/>
        <v>32</v>
      </c>
      <c r="I8" s="57">
        <v>2</v>
      </c>
      <c r="J8" s="57">
        <f t="shared" si="4"/>
        <v>32</v>
      </c>
      <c r="K8" s="57">
        <v>0</v>
      </c>
      <c r="L8" s="57">
        <v>0</v>
      </c>
      <c r="M8" s="57">
        <v>0</v>
      </c>
      <c r="N8" s="57">
        <v>0</v>
      </c>
      <c r="O8" s="57">
        <v>1</v>
      </c>
      <c r="P8" s="57" t="s">
        <v>73</v>
      </c>
      <c r="Q8" s="57" t="s">
        <v>88</v>
      </c>
      <c r="R8" s="57" t="s">
        <v>75</v>
      </c>
      <c r="S8" s="97">
        <f t="shared" si="1"/>
      </c>
      <c r="T8" s="97">
        <f t="shared" si="2"/>
      </c>
      <c r="U8" s="97">
        <f t="shared" si="3"/>
      </c>
    </row>
    <row r="9" spans="1:21" s="29" customFormat="1" ht="12.75" customHeight="1">
      <c r="A9" s="51">
        <v>2021</v>
      </c>
      <c r="B9" s="52" t="s">
        <v>34</v>
      </c>
      <c r="C9" s="59" t="s">
        <v>89</v>
      </c>
      <c r="D9" s="60" t="s">
        <v>90</v>
      </c>
      <c r="E9" s="51" t="s">
        <v>71</v>
      </c>
      <c r="F9" s="61" t="s">
        <v>72</v>
      </c>
      <c r="G9" s="57">
        <v>2</v>
      </c>
      <c r="H9" s="57">
        <f t="shared" si="0"/>
        <v>32</v>
      </c>
      <c r="I9" s="57">
        <v>2</v>
      </c>
      <c r="J9" s="57">
        <f t="shared" si="4"/>
        <v>32</v>
      </c>
      <c r="K9" s="57">
        <v>0</v>
      </c>
      <c r="L9" s="57">
        <v>0</v>
      </c>
      <c r="M9" s="57">
        <v>0</v>
      </c>
      <c r="N9" s="57">
        <v>0</v>
      </c>
      <c r="O9" s="57">
        <v>2</v>
      </c>
      <c r="P9" s="57" t="s">
        <v>73</v>
      </c>
      <c r="Q9" s="57" t="s">
        <v>88</v>
      </c>
      <c r="R9" s="57" t="s">
        <v>75</v>
      </c>
      <c r="S9" s="97">
        <f t="shared" si="1"/>
      </c>
      <c r="T9" s="97">
        <f t="shared" si="2"/>
      </c>
      <c r="U9" s="97">
        <f t="shared" si="3"/>
      </c>
    </row>
    <row r="10" spans="1:21" s="29" customFormat="1" ht="12.75" customHeight="1">
      <c r="A10" s="51">
        <v>2021</v>
      </c>
      <c r="B10" s="52" t="s">
        <v>34</v>
      </c>
      <c r="C10" s="53" t="s">
        <v>91</v>
      </c>
      <c r="D10" s="54" t="s">
        <v>92</v>
      </c>
      <c r="E10" s="51" t="s">
        <v>71</v>
      </c>
      <c r="F10" s="61" t="s">
        <v>72</v>
      </c>
      <c r="G10" s="57">
        <v>1.5</v>
      </c>
      <c r="H10" s="57">
        <f t="shared" si="0"/>
        <v>24</v>
      </c>
      <c r="I10" s="57">
        <v>1.5</v>
      </c>
      <c r="J10" s="57">
        <v>24</v>
      </c>
      <c r="K10" s="57">
        <v>0</v>
      </c>
      <c r="L10" s="57">
        <v>0</v>
      </c>
      <c r="M10" s="57">
        <v>0</v>
      </c>
      <c r="N10" s="57">
        <v>0</v>
      </c>
      <c r="O10" s="57">
        <v>1</v>
      </c>
      <c r="P10" s="57" t="s">
        <v>93</v>
      </c>
      <c r="Q10" s="57" t="s">
        <v>94</v>
      </c>
      <c r="R10" s="57" t="s">
        <v>75</v>
      </c>
      <c r="S10" s="97">
        <f aca="true" t="shared" si="5" ref="S10:S38">IF(G10=I10+K10+M10,"","F")</f>
      </c>
      <c r="T10" s="97">
        <f aca="true" t="shared" si="6" ref="T10:T38">IF(H10=J10+L10+N10,"","S")</f>
      </c>
      <c r="U10" s="97">
        <f aca="true" t="shared" si="7" ref="U10:U38">IF(O10="","N","")</f>
      </c>
    </row>
    <row r="11" spans="1:21" s="29" customFormat="1" ht="12.75" customHeight="1">
      <c r="A11" s="51">
        <v>2021</v>
      </c>
      <c r="B11" s="52" t="s">
        <v>34</v>
      </c>
      <c r="C11" s="53" t="s">
        <v>95</v>
      </c>
      <c r="D11" s="54" t="s">
        <v>96</v>
      </c>
      <c r="E11" s="51" t="s">
        <v>71</v>
      </c>
      <c r="F11" s="61" t="s">
        <v>72</v>
      </c>
      <c r="G11" s="57">
        <v>2</v>
      </c>
      <c r="H11" s="57">
        <f aca="true" t="shared" si="8" ref="H11:H16">G11*16</f>
        <v>32</v>
      </c>
      <c r="I11" s="57">
        <v>2</v>
      </c>
      <c r="J11" s="57">
        <v>32</v>
      </c>
      <c r="K11" s="57">
        <v>0</v>
      </c>
      <c r="L11" s="57">
        <v>0</v>
      </c>
      <c r="M11" s="57">
        <v>0</v>
      </c>
      <c r="N11" s="57">
        <v>0</v>
      </c>
      <c r="O11" s="57">
        <v>2</v>
      </c>
      <c r="P11" s="57" t="s">
        <v>93</v>
      </c>
      <c r="Q11" s="57" t="s">
        <v>94</v>
      </c>
      <c r="R11" s="57" t="s">
        <v>75</v>
      </c>
      <c r="S11" s="97">
        <f t="shared" si="5"/>
      </c>
      <c r="T11" s="97">
        <f t="shared" si="6"/>
      </c>
      <c r="U11" s="97">
        <f t="shared" si="7"/>
      </c>
    </row>
    <row r="12" spans="1:21" s="29" customFormat="1" ht="12.75" customHeight="1">
      <c r="A12" s="51">
        <v>2021</v>
      </c>
      <c r="B12" s="52" t="s">
        <v>34</v>
      </c>
      <c r="C12" s="53" t="s">
        <v>97</v>
      </c>
      <c r="D12" s="54" t="s">
        <v>98</v>
      </c>
      <c r="E12" s="51" t="s">
        <v>71</v>
      </c>
      <c r="F12" s="61" t="s">
        <v>72</v>
      </c>
      <c r="G12" s="57">
        <v>1.5</v>
      </c>
      <c r="H12" s="57">
        <f t="shared" si="8"/>
        <v>24</v>
      </c>
      <c r="I12" s="57">
        <v>1.5</v>
      </c>
      <c r="J12" s="57">
        <v>24</v>
      </c>
      <c r="K12" s="57">
        <v>0</v>
      </c>
      <c r="L12" s="57">
        <v>0</v>
      </c>
      <c r="M12" s="57">
        <v>0</v>
      </c>
      <c r="N12" s="57">
        <v>0</v>
      </c>
      <c r="O12" s="57">
        <v>3</v>
      </c>
      <c r="P12" s="57" t="s">
        <v>93</v>
      </c>
      <c r="Q12" s="57" t="s">
        <v>94</v>
      </c>
      <c r="R12" s="57" t="s">
        <v>75</v>
      </c>
      <c r="S12" s="97">
        <f t="shared" si="5"/>
      </c>
      <c r="T12" s="97">
        <f t="shared" si="6"/>
      </c>
      <c r="U12" s="97">
        <f t="shared" si="7"/>
      </c>
    </row>
    <row r="13" spans="1:21" s="29" customFormat="1" ht="12.75" customHeight="1">
      <c r="A13" s="51">
        <v>2021</v>
      </c>
      <c r="B13" s="52" t="s">
        <v>34</v>
      </c>
      <c r="C13" s="53" t="s">
        <v>99</v>
      </c>
      <c r="D13" s="62" t="s">
        <v>100</v>
      </c>
      <c r="E13" s="51" t="s">
        <v>71</v>
      </c>
      <c r="F13" s="61" t="s">
        <v>72</v>
      </c>
      <c r="G13" s="57">
        <v>2</v>
      </c>
      <c r="H13" s="57">
        <f t="shared" si="8"/>
        <v>32</v>
      </c>
      <c r="I13" s="57">
        <v>2</v>
      </c>
      <c r="J13" s="57">
        <f aca="true" t="shared" si="9" ref="J13:J25">I13*16</f>
        <v>32</v>
      </c>
      <c r="K13" s="57">
        <v>0</v>
      </c>
      <c r="L13" s="57">
        <v>0</v>
      </c>
      <c r="M13" s="57">
        <v>0</v>
      </c>
      <c r="N13" s="57">
        <v>0</v>
      </c>
      <c r="O13" s="57">
        <v>4</v>
      </c>
      <c r="P13" s="57" t="s">
        <v>93</v>
      </c>
      <c r="Q13" s="57" t="s">
        <v>94</v>
      </c>
      <c r="R13" s="57" t="s">
        <v>75</v>
      </c>
      <c r="S13" s="97">
        <f t="shared" si="5"/>
      </c>
      <c r="T13" s="97">
        <f t="shared" si="6"/>
      </c>
      <c r="U13" s="97">
        <f t="shared" si="7"/>
      </c>
    </row>
    <row r="14" spans="1:21" s="29" customFormat="1" ht="12.75" customHeight="1">
      <c r="A14" s="51">
        <v>2021</v>
      </c>
      <c r="B14" s="52" t="s">
        <v>34</v>
      </c>
      <c r="C14" s="53" t="s">
        <v>101</v>
      </c>
      <c r="D14" s="62" t="s">
        <v>102</v>
      </c>
      <c r="E14" s="51" t="s">
        <v>103</v>
      </c>
      <c r="F14" s="61" t="s">
        <v>72</v>
      </c>
      <c r="G14" s="57">
        <v>0.5</v>
      </c>
      <c r="H14" s="57">
        <f t="shared" si="8"/>
        <v>8</v>
      </c>
      <c r="I14" s="57">
        <v>0.5</v>
      </c>
      <c r="J14" s="57">
        <f t="shared" si="9"/>
        <v>8</v>
      </c>
      <c r="K14" s="57">
        <v>0</v>
      </c>
      <c r="L14" s="57">
        <v>0</v>
      </c>
      <c r="M14" s="57">
        <v>0</v>
      </c>
      <c r="N14" s="57">
        <v>0</v>
      </c>
      <c r="O14" s="57">
        <v>5</v>
      </c>
      <c r="P14" s="57" t="s">
        <v>93</v>
      </c>
      <c r="Q14" s="57" t="s">
        <v>94</v>
      </c>
      <c r="R14" s="57" t="s">
        <v>75</v>
      </c>
      <c r="S14" s="97">
        <f t="shared" si="5"/>
      </c>
      <c r="T14" s="97">
        <f t="shared" si="6"/>
      </c>
      <c r="U14" s="97">
        <f t="shared" si="7"/>
      </c>
    </row>
    <row r="15" spans="1:21" s="29" customFormat="1" ht="12.75" customHeight="1">
      <c r="A15" s="51">
        <v>2021</v>
      </c>
      <c r="B15" s="52" t="s">
        <v>34</v>
      </c>
      <c r="C15" s="53" t="s">
        <v>104</v>
      </c>
      <c r="D15" s="62" t="s">
        <v>105</v>
      </c>
      <c r="E15" s="51" t="s">
        <v>103</v>
      </c>
      <c r="F15" s="61" t="s">
        <v>72</v>
      </c>
      <c r="G15" s="57">
        <v>0.5</v>
      </c>
      <c r="H15" s="57">
        <f t="shared" si="8"/>
        <v>8</v>
      </c>
      <c r="I15" s="57">
        <v>0.5</v>
      </c>
      <c r="J15" s="57">
        <f t="shared" si="9"/>
        <v>8</v>
      </c>
      <c r="K15" s="57">
        <v>0</v>
      </c>
      <c r="L15" s="57">
        <v>0</v>
      </c>
      <c r="M15" s="57">
        <v>0</v>
      </c>
      <c r="N15" s="57">
        <v>0</v>
      </c>
      <c r="O15" s="57">
        <v>6</v>
      </c>
      <c r="P15" s="57" t="s">
        <v>93</v>
      </c>
      <c r="Q15" s="57" t="s">
        <v>94</v>
      </c>
      <c r="R15" s="57" t="s">
        <v>75</v>
      </c>
      <c r="S15" s="97">
        <f t="shared" si="5"/>
      </c>
      <c r="T15" s="97">
        <f t="shared" si="6"/>
      </c>
      <c r="U15" s="97">
        <f t="shared" si="7"/>
      </c>
    </row>
    <row r="16" spans="1:21" s="29" customFormat="1" ht="12.75" customHeight="1">
      <c r="A16" s="51">
        <v>2021</v>
      </c>
      <c r="B16" s="52" t="s">
        <v>34</v>
      </c>
      <c r="C16" s="53" t="s">
        <v>106</v>
      </c>
      <c r="D16" s="62" t="s">
        <v>107</v>
      </c>
      <c r="E16" s="51" t="s">
        <v>103</v>
      </c>
      <c r="F16" s="61" t="s">
        <v>72</v>
      </c>
      <c r="G16" s="57">
        <v>0.5</v>
      </c>
      <c r="H16" s="57">
        <f t="shared" si="8"/>
        <v>8</v>
      </c>
      <c r="I16" s="57">
        <v>0.5</v>
      </c>
      <c r="J16" s="57">
        <f t="shared" si="9"/>
        <v>8</v>
      </c>
      <c r="K16" s="57">
        <v>0</v>
      </c>
      <c r="L16" s="57">
        <v>0</v>
      </c>
      <c r="M16" s="57">
        <v>0</v>
      </c>
      <c r="N16" s="57">
        <v>0</v>
      </c>
      <c r="O16" s="57">
        <v>7</v>
      </c>
      <c r="P16" s="57" t="s">
        <v>93</v>
      </c>
      <c r="Q16" s="57" t="s">
        <v>94</v>
      </c>
      <c r="R16" s="57" t="s">
        <v>75</v>
      </c>
      <c r="S16" s="97">
        <f t="shared" si="5"/>
      </c>
      <c r="T16" s="97">
        <f t="shared" si="6"/>
      </c>
      <c r="U16" s="97">
        <f t="shared" si="7"/>
      </c>
    </row>
    <row r="17" spans="1:21" s="29" customFormat="1" ht="12.75" customHeight="1">
      <c r="A17" s="51">
        <v>2021</v>
      </c>
      <c r="B17" s="52" t="s">
        <v>34</v>
      </c>
      <c r="C17" s="53" t="s">
        <v>108</v>
      </c>
      <c r="D17" s="62" t="s">
        <v>109</v>
      </c>
      <c r="E17" s="51" t="s">
        <v>103</v>
      </c>
      <c r="F17" s="61" t="s">
        <v>72</v>
      </c>
      <c r="G17" s="57">
        <v>0.5</v>
      </c>
      <c r="H17" s="57">
        <f aca="true" t="shared" si="10" ref="H17:H26">G17*16</f>
        <v>8</v>
      </c>
      <c r="I17" s="57">
        <v>0.5</v>
      </c>
      <c r="J17" s="57">
        <f t="shared" si="9"/>
        <v>8</v>
      </c>
      <c r="K17" s="57">
        <v>0</v>
      </c>
      <c r="L17" s="57">
        <v>0</v>
      </c>
      <c r="M17" s="57">
        <v>0</v>
      </c>
      <c r="N17" s="57">
        <v>0</v>
      </c>
      <c r="O17" s="57">
        <v>8</v>
      </c>
      <c r="P17" s="57" t="s">
        <v>93</v>
      </c>
      <c r="Q17" s="57" t="s">
        <v>94</v>
      </c>
      <c r="R17" s="57" t="s">
        <v>75</v>
      </c>
      <c r="S17" s="97">
        <f t="shared" si="5"/>
      </c>
      <c r="T17" s="97">
        <f t="shared" si="6"/>
      </c>
      <c r="U17" s="97">
        <f t="shared" si="7"/>
      </c>
    </row>
    <row r="18" spans="1:21" s="29" customFormat="1" ht="12.75" customHeight="1">
      <c r="A18" s="51">
        <v>2021</v>
      </c>
      <c r="B18" s="52" t="s">
        <v>34</v>
      </c>
      <c r="C18" s="53" t="s">
        <v>110</v>
      </c>
      <c r="D18" s="63" t="s">
        <v>111</v>
      </c>
      <c r="E18" s="51" t="s">
        <v>112</v>
      </c>
      <c r="F18" s="61" t="s">
        <v>72</v>
      </c>
      <c r="G18" s="57">
        <v>2</v>
      </c>
      <c r="H18" s="57">
        <f t="shared" si="10"/>
        <v>32</v>
      </c>
      <c r="I18" s="57">
        <v>2</v>
      </c>
      <c r="J18" s="57">
        <f t="shared" si="9"/>
        <v>32</v>
      </c>
      <c r="K18" s="57">
        <v>0</v>
      </c>
      <c r="L18" s="57">
        <v>0</v>
      </c>
      <c r="M18" s="57">
        <v>2</v>
      </c>
      <c r="N18" s="57">
        <v>32</v>
      </c>
      <c r="O18" s="57">
        <v>1</v>
      </c>
      <c r="P18" s="57" t="s">
        <v>93</v>
      </c>
      <c r="Q18" s="57" t="s">
        <v>113</v>
      </c>
      <c r="R18" s="57" t="s">
        <v>75</v>
      </c>
      <c r="S18" s="97" t="str">
        <f t="shared" si="5"/>
        <v>F</v>
      </c>
      <c r="T18" s="97" t="str">
        <f t="shared" si="6"/>
        <v>S</v>
      </c>
      <c r="U18" s="97">
        <f t="shared" si="7"/>
      </c>
    </row>
    <row r="19" spans="1:21" s="29" customFormat="1" ht="12.75" customHeight="1">
      <c r="A19" s="51">
        <v>2021</v>
      </c>
      <c r="B19" s="52" t="s">
        <v>34</v>
      </c>
      <c r="C19" s="53" t="s">
        <v>114</v>
      </c>
      <c r="D19" s="63" t="s">
        <v>115</v>
      </c>
      <c r="E19" s="51" t="s">
        <v>71</v>
      </c>
      <c r="F19" s="61" t="s">
        <v>72</v>
      </c>
      <c r="G19" s="57">
        <v>2</v>
      </c>
      <c r="H19" s="57">
        <f t="shared" si="10"/>
        <v>32</v>
      </c>
      <c r="I19" s="57">
        <v>2</v>
      </c>
      <c r="J19" s="57">
        <f t="shared" si="9"/>
        <v>32</v>
      </c>
      <c r="K19" s="57">
        <v>0</v>
      </c>
      <c r="L19" s="57">
        <v>0</v>
      </c>
      <c r="M19" s="57">
        <v>0</v>
      </c>
      <c r="N19" s="57">
        <v>0</v>
      </c>
      <c r="O19" s="57">
        <v>1</v>
      </c>
      <c r="P19" s="57" t="s">
        <v>93</v>
      </c>
      <c r="Q19" s="57" t="s">
        <v>113</v>
      </c>
      <c r="R19" s="57" t="s">
        <v>75</v>
      </c>
      <c r="S19" s="97">
        <f t="shared" si="5"/>
      </c>
      <c r="T19" s="97">
        <f t="shared" si="6"/>
      </c>
      <c r="U19" s="97">
        <f t="shared" si="7"/>
      </c>
    </row>
    <row r="20" spans="1:21" s="29" customFormat="1" ht="12.75" customHeight="1">
      <c r="A20" s="51">
        <v>2021</v>
      </c>
      <c r="B20" s="52" t="s">
        <v>34</v>
      </c>
      <c r="C20" s="53" t="s">
        <v>116</v>
      </c>
      <c r="D20" s="63" t="s">
        <v>117</v>
      </c>
      <c r="E20" s="51" t="s">
        <v>71</v>
      </c>
      <c r="F20" s="61" t="s">
        <v>72</v>
      </c>
      <c r="G20" s="57">
        <v>1</v>
      </c>
      <c r="H20" s="57">
        <f t="shared" si="10"/>
        <v>16</v>
      </c>
      <c r="I20" s="57">
        <v>1</v>
      </c>
      <c r="J20" s="57">
        <f t="shared" si="9"/>
        <v>16</v>
      </c>
      <c r="K20" s="57">
        <v>0</v>
      </c>
      <c r="L20" s="57">
        <v>0</v>
      </c>
      <c r="M20" s="57">
        <v>0</v>
      </c>
      <c r="N20" s="57">
        <v>0</v>
      </c>
      <c r="O20" s="57">
        <v>0</v>
      </c>
      <c r="P20" s="57" t="s">
        <v>93</v>
      </c>
      <c r="Q20" s="57" t="s">
        <v>118</v>
      </c>
      <c r="R20" s="57" t="s">
        <v>75</v>
      </c>
      <c r="S20" s="97">
        <f t="shared" si="5"/>
      </c>
      <c r="T20" s="97">
        <f t="shared" si="6"/>
      </c>
      <c r="U20" s="97">
        <f t="shared" si="7"/>
      </c>
    </row>
    <row r="21" spans="1:21" s="29" customFormat="1" ht="12.75" customHeight="1">
      <c r="A21" s="51">
        <v>2021</v>
      </c>
      <c r="B21" s="52" t="s">
        <v>34</v>
      </c>
      <c r="C21" s="53" t="s">
        <v>119</v>
      </c>
      <c r="D21" s="63" t="s">
        <v>120</v>
      </c>
      <c r="E21" s="51" t="s">
        <v>71</v>
      </c>
      <c r="F21" s="61" t="s">
        <v>72</v>
      </c>
      <c r="G21" s="57">
        <v>1</v>
      </c>
      <c r="H21" s="57">
        <f t="shared" si="10"/>
        <v>16</v>
      </c>
      <c r="I21" s="57">
        <v>1</v>
      </c>
      <c r="J21" s="57">
        <f t="shared" si="9"/>
        <v>16</v>
      </c>
      <c r="K21" s="57">
        <v>0</v>
      </c>
      <c r="L21" s="57">
        <v>0</v>
      </c>
      <c r="M21" s="57">
        <v>0</v>
      </c>
      <c r="N21" s="57">
        <v>0</v>
      </c>
      <c r="O21" s="57">
        <v>0</v>
      </c>
      <c r="P21" s="57" t="s">
        <v>93</v>
      </c>
      <c r="Q21" s="57" t="s">
        <v>118</v>
      </c>
      <c r="R21" s="57" t="s">
        <v>75</v>
      </c>
      <c r="S21" s="97">
        <f t="shared" si="5"/>
      </c>
      <c r="T21" s="97">
        <f t="shared" si="6"/>
      </c>
      <c r="U21" s="97">
        <f t="shared" si="7"/>
      </c>
    </row>
    <row r="22" spans="1:21" s="29" customFormat="1" ht="12.75" customHeight="1">
      <c r="A22" s="51">
        <v>2021</v>
      </c>
      <c r="B22" s="52" t="s">
        <v>34</v>
      </c>
      <c r="C22" s="53" t="s">
        <v>121</v>
      </c>
      <c r="D22" s="63" t="s">
        <v>122</v>
      </c>
      <c r="E22" s="51" t="s">
        <v>71</v>
      </c>
      <c r="F22" s="61" t="s">
        <v>72</v>
      </c>
      <c r="G22" s="57">
        <v>1</v>
      </c>
      <c r="H22" s="57">
        <f t="shared" si="10"/>
        <v>16</v>
      </c>
      <c r="I22" s="57">
        <v>1</v>
      </c>
      <c r="J22" s="57">
        <f t="shared" si="9"/>
        <v>16</v>
      </c>
      <c r="K22" s="57">
        <v>0</v>
      </c>
      <c r="L22" s="57">
        <v>0</v>
      </c>
      <c r="M22" s="57">
        <v>0</v>
      </c>
      <c r="N22" s="57">
        <v>0</v>
      </c>
      <c r="O22" s="57">
        <v>0</v>
      </c>
      <c r="P22" s="57" t="s">
        <v>93</v>
      </c>
      <c r="Q22" s="57" t="s">
        <v>118</v>
      </c>
      <c r="R22" s="57" t="s">
        <v>75</v>
      </c>
      <c r="S22" s="97">
        <f t="shared" si="5"/>
      </c>
      <c r="T22" s="97">
        <f t="shared" si="6"/>
      </c>
      <c r="U22" s="97">
        <f t="shared" si="7"/>
      </c>
    </row>
    <row r="23" spans="1:21" s="29" customFormat="1" ht="12.75" customHeight="1">
      <c r="A23" s="51">
        <v>2021</v>
      </c>
      <c r="B23" s="52" t="s">
        <v>34</v>
      </c>
      <c r="C23" s="53" t="s">
        <v>123</v>
      </c>
      <c r="D23" s="63" t="s">
        <v>124</v>
      </c>
      <c r="E23" s="51" t="s">
        <v>125</v>
      </c>
      <c r="F23" s="61" t="s">
        <v>72</v>
      </c>
      <c r="G23" s="57">
        <v>6</v>
      </c>
      <c r="H23" s="57">
        <f t="shared" si="10"/>
        <v>96</v>
      </c>
      <c r="I23" s="57">
        <v>6</v>
      </c>
      <c r="J23" s="57">
        <f t="shared" si="9"/>
        <v>96</v>
      </c>
      <c r="K23" s="57">
        <v>0</v>
      </c>
      <c r="L23" s="57">
        <v>0</v>
      </c>
      <c r="M23" s="57">
        <v>0</v>
      </c>
      <c r="N23" s="57">
        <v>0</v>
      </c>
      <c r="O23" s="57">
        <v>0</v>
      </c>
      <c r="P23" s="57" t="s">
        <v>93</v>
      </c>
      <c r="Q23" s="57" t="s">
        <v>126</v>
      </c>
      <c r="R23" s="57" t="s">
        <v>75</v>
      </c>
      <c r="S23" s="97">
        <f t="shared" si="5"/>
      </c>
      <c r="T23" s="97">
        <f t="shared" si="6"/>
      </c>
      <c r="U23" s="97">
        <f t="shared" si="7"/>
      </c>
    </row>
    <row r="24" spans="1:21" s="29" customFormat="1" ht="12.75" customHeight="1">
      <c r="A24" s="51">
        <v>2021</v>
      </c>
      <c r="B24" s="52" t="s">
        <v>34</v>
      </c>
      <c r="C24" s="53" t="s">
        <v>123</v>
      </c>
      <c r="D24" s="64" t="s">
        <v>127</v>
      </c>
      <c r="E24" s="51" t="s">
        <v>103</v>
      </c>
      <c r="F24" s="61" t="s">
        <v>72</v>
      </c>
      <c r="G24" s="57">
        <v>2</v>
      </c>
      <c r="H24" s="57">
        <f t="shared" si="10"/>
        <v>32</v>
      </c>
      <c r="I24" s="57">
        <v>2</v>
      </c>
      <c r="J24" s="57">
        <f t="shared" si="9"/>
        <v>32</v>
      </c>
      <c r="K24" s="57">
        <v>0</v>
      </c>
      <c r="L24" s="57">
        <v>0</v>
      </c>
      <c r="M24" s="57">
        <v>0</v>
      </c>
      <c r="N24" s="57">
        <v>0</v>
      </c>
      <c r="O24" s="57">
        <v>0</v>
      </c>
      <c r="P24" s="57" t="s">
        <v>93</v>
      </c>
      <c r="Q24" s="57" t="s">
        <v>128</v>
      </c>
      <c r="R24" s="57" t="s">
        <v>75</v>
      </c>
      <c r="S24" s="97">
        <f t="shared" si="5"/>
      </c>
      <c r="T24" s="97">
        <f t="shared" si="6"/>
      </c>
      <c r="U24" s="97">
        <f t="shared" si="7"/>
      </c>
    </row>
    <row r="25" spans="1:21" s="29" customFormat="1" ht="12.75" customHeight="1">
      <c r="A25" s="51">
        <v>2021</v>
      </c>
      <c r="B25" s="52" t="s">
        <v>34</v>
      </c>
      <c r="C25" s="53" t="s">
        <v>129</v>
      </c>
      <c r="D25" s="63" t="s">
        <v>130</v>
      </c>
      <c r="E25" s="51" t="s">
        <v>112</v>
      </c>
      <c r="F25" s="61" t="s">
        <v>72</v>
      </c>
      <c r="G25" s="57">
        <v>1</v>
      </c>
      <c r="H25" s="57">
        <f t="shared" si="10"/>
        <v>16</v>
      </c>
      <c r="I25" s="57">
        <v>1</v>
      </c>
      <c r="J25" s="57">
        <f t="shared" si="9"/>
        <v>16</v>
      </c>
      <c r="K25" s="57">
        <v>0</v>
      </c>
      <c r="L25" s="57">
        <v>0</v>
      </c>
      <c r="M25" s="57">
        <v>1</v>
      </c>
      <c r="N25" s="57">
        <v>16</v>
      </c>
      <c r="O25" s="57">
        <v>1</v>
      </c>
      <c r="P25" s="57" t="s">
        <v>93</v>
      </c>
      <c r="Q25" s="57" t="s">
        <v>131</v>
      </c>
      <c r="R25" s="57" t="s">
        <v>75</v>
      </c>
      <c r="S25" s="97" t="str">
        <f t="shared" si="5"/>
        <v>F</v>
      </c>
      <c r="T25" s="97" t="str">
        <f t="shared" si="6"/>
        <v>S</v>
      </c>
      <c r="U25" s="97">
        <f t="shared" si="7"/>
      </c>
    </row>
    <row r="26" spans="1:21" s="29" customFormat="1" ht="12.75" customHeight="1">
      <c r="A26" s="51">
        <v>2021</v>
      </c>
      <c r="B26" s="52" t="s">
        <v>34</v>
      </c>
      <c r="C26" s="53" t="s">
        <v>123</v>
      </c>
      <c r="D26" s="64" t="s">
        <v>132</v>
      </c>
      <c r="E26" s="51" t="s">
        <v>103</v>
      </c>
      <c r="F26" s="61" t="s">
        <v>72</v>
      </c>
      <c r="G26" s="57">
        <v>4</v>
      </c>
      <c r="H26" s="57">
        <f t="shared" si="10"/>
        <v>64</v>
      </c>
      <c r="I26" s="57">
        <v>4</v>
      </c>
      <c r="J26" s="57">
        <v>64</v>
      </c>
      <c r="K26" s="57">
        <v>0</v>
      </c>
      <c r="L26" s="57">
        <v>0</v>
      </c>
      <c r="M26" s="57">
        <v>0</v>
      </c>
      <c r="N26" s="57">
        <v>0</v>
      </c>
      <c r="O26" s="57">
        <v>0</v>
      </c>
      <c r="P26" s="57" t="s">
        <v>93</v>
      </c>
      <c r="Q26" s="57" t="s">
        <v>131</v>
      </c>
      <c r="R26" s="57" t="s">
        <v>75</v>
      </c>
      <c r="S26" s="97">
        <f t="shared" si="5"/>
      </c>
      <c r="T26" s="97">
        <f t="shared" si="6"/>
      </c>
      <c r="U26" s="97">
        <f t="shared" si="7"/>
      </c>
    </row>
    <row r="27" spans="1:21" s="30" customFormat="1" ht="12.75" customHeight="1">
      <c r="A27" s="51">
        <v>2021</v>
      </c>
      <c r="B27" s="52" t="s">
        <v>34</v>
      </c>
      <c r="C27" s="53" t="s">
        <v>133</v>
      </c>
      <c r="D27" s="65" t="s">
        <v>134</v>
      </c>
      <c r="E27" s="51" t="s">
        <v>112</v>
      </c>
      <c r="F27" s="61" t="s">
        <v>72</v>
      </c>
      <c r="G27" s="57">
        <v>2</v>
      </c>
      <c r="H27" s="57">
        <f aca="true" t="shared" si="11" ref="H27:H35">G27*16</f>
        <v>32</v>
      </c>
      <c r="I27" s="57">
        <v>2</v>
      </c>
      <c r="J27" s="57">
        <f>I27*16</f>
        <v>32</v>
      </c>
      <c r="K27" s="57">
        <v>0</v>
      </c>
      <c r="L27" s="57">
        <v>0</v>
      </c>
      <c r="M27" s="57">
        <v>2</v>
      </c>
      <c r="N27" s="57">
        <v>32</v>
      </c>
      <c r="O27" s="57">
        <v>3</v>
      </c>
      <c r="P27" s="57" t="s">
        <v>93</v>
      </c>
      <c r="Q27" s="57" t="s">
        <v>135</v>
      </c>
      <c r="R27" s="57" t="s">
        <v>75</v>
      </c>
      <c r="S27" s="97" t="str">
        <f t="shared" si="5"/>
        <v>F</v>
      </c>
      <c r="T27" s="97" t="str">
        <f t="shared" si="6"/>
        <v>S</v>
      </c>
      <c r="U27" s="97">
        <f t="shared" si="7"/>
      </c>
    </row>
    <row r="28" spans="1:21" s="30" customFormat="1" ht="12.75" customHeight="1">
      <c r="A28" s="51">
        <v>2021</v>
      </c>
      <c r="B28" s="66" t="s">
        <v>34</v>
      </c>
      <c r="C28" s="53" t="s">
        <v>136</v>
      </c>
      <c r="D28" s="67" t="s">
        <v>137</v>
      </c>
      <c r="E28" s="61" t="s">
        <v>71</v>
      </c>
      <c r="F28" s="61" t="s">
        <v>72</v>
      </c>
      <c r="G28" s="57">
        <v>4</v>
      </c>
      <c r="H28" s="57">
        <f t="shared" si="11"/>
        <v>64</v>
      </c>
      <c r="I28" s="57">
        <v>2</v>
      </c>
      <c r="J28" s="57">
        <f aca="true" t="shared" si="12" ref="J28:J35">I28*16</f>
        <v>32</v>
      </c>
      <c r="K28" s="57">
        <v>2</v>
      </c>
      <c r="L28" s="57">
        <v>32</v>
      </c>
      <c r="M28" s="57">
        <v>0</v>
      </c>
      <c r="N28" s="57">
        <v>0</v>
      </c>
      <c r="O28" s="57">
        <v>2</v>
      </c>
      <c r="P28" s="94" t="s">
        <v>93</v>
      </c>
      <c r="Q28" s="94" t="s">
        <v>138</v>
      </c>
      <c r="R28" s="94" t="s">
        <v>75</v>
      </c>
      <c r="S28" s="97">
        <f t="shared" si="5"/>
      </c>
      <c r="T28" s="97">
        <f t="shared" si="6"/>
      </c>
      <c r="U28" s="97">
        <f t="shared" si="7"/>
      </c>
    </row>
    <row r="29" spans="1:21" s="30" customFormat="1" ht="12.75" customHeight="1">
      <c r="A29" s="51">
        <v>2021</v>
      </c>
      <c r="B29" s="66" t="s">
        <v>34</v>
      </c>
      <c r="C29" s="53" t="s">
        <v>139</v>
      </c>
      <c r="D29" s="67" t="s">
        <v>140</v>
      </c>
      <c r="E29" s="61" t="s">
        <v>71</v>
      </c>
      <c r="F29" s="61" t="s">
        <v>72</v>
      </c>
      <c r="G29" s="57">
        <v>1</v>
      </c>
      <c r="H29" s="57">
        <f t="shared" si="11"/>
        <v>16</v>
      </c>
      <c r="I29" s="57">
        <v>0.5</v>
      </c>
      <c r="J29" s="57">
        <f t="shared" si="12"/>
        <v>8</v>
      </c>
      <c r="K29" s="57">
        <v>0.5</v>
      </c>
      <c r="L29" s="57">
        <f>K29*16</f>
        <v>8</v>
      </c>
      <c r="M29" s="57">
        <v>0</v>
      </c>
      <c r="N29" s="57">
        <v>0</v>
      </c>
      <c r="O29" s="57">
        <v>1</v>
      </c>
      <c r="P29" s="94" t="s">
        <v>93</v>
      </c>
      <c r="Q29" s="94" t="s">
        <v>138</v>
      </c>
      <c r="R29" s="94" t="s">
        <v>75</v>
      </c>
      <c r="S29" s="97">
        <f t="shared" si="5"/>
      </c>
      <c r="T29" s="97">
        <f t="shared" si="6"/>
      </c>
      <c r="U29" s="97">
        <f t="shared" si="7"/>
      </c>
    </row>
    <row r="30" spans="1:21" s="31" customFormat="1" ht="12.75" customHeight="1">
      <c r="A30" s="51">
        <v>2021</v>
      </c>
      <c r="B30" s="52" t="s">
        <v>34</v>
      </c>
      <c r="C30" s="59" t="s">
        <v>141</v>
      </c>
      <c r="D30" s="67" t="s">
        <v>142</v>
      </c>
      <c r="E30" s="61" t="s">
        <v>71</v>
      </c>
      <c r="F30" s="61" t="s">
        <v>143</v>
      </c>
      <c r="G30" s="57">
        <v>4.5</v>
      </c>
      <c r="H30" s="57">
        <f t="shared" si="11"/>
        <v>72</v>
      </c>
      <c r="I30" s="57">
        <v>4.5</v>
      </c>
      <c r="J30" s="57">
        <f t="shared" si="12"/>
        <v>72</v>
      </c>
      <c r="K30" s="57">
        <v>0</v>
      </c>
      <c r="L30" s="57">
        <v>0</v>
      </c>
      <c r="M30" s="61">
        <v>0</v>
      </c>
      <c r="N30" s="61">
        <v>0</v>
      </c>
      <c r="O30" s="61">
        <v>1</v>
      </c>
      <c r="P30" s="61" t="s">
        <v>73</v>
      </c>
      <c r="Q30" s="61" t="s">
        <v>144</v>
      </c>
      <c r="R30" s="61" t="s">
        <v>145</v>
      </c>
      <c r="S30" s="97">
        <f t="shared" si="5"/>
      </c>
      <c r="T30" s="97">
        <f t="shared" si="6"/>
      </c>
      <c r="U30" s="97">
        <f t="shared" si="7"/>
      </c>
    </row>
    <row r="31" spans="1:21" s="31" customFormat="1" ht="12.75" customHeight="1">
      <c r="A31" s="51">
        <v>2021</v>
      </c>
      <c r="B31" s="52" t="s">
        <v>34</v>
      </c>
      <c r="C31" s="59" t="s">
        <v>146</v>
      </c>
      <c r="D31" s="67" t="s">
        <v>147</v>
      </c>
      <c r="E31" s="61" t="s">
        <v>71</v>
      </c>
      <c r="F31" s="61" t="s">
        <v>143</v>
      </c>
      <c r="G31" s="57">
        <v>5.5</v>
      </c>
      <c r="H31" s="57">
        <f t="shared" si="11"/>
        <v>88</v>
      </c>
      <c r="I31" s="57">
        <v>5.5</v>
      </c>
      <c r="J31" s="57">
        <f t="shared" si="12"/>
        <v>88</v>
      </c>
      <c r="K31" s="57">
        <v>0</v>
      </c>
      <c r="L31" s="57">
        <v>0</v>
      </c>
      <c r="M31" s="61">
        <v>0</v>
      </c>
      <c r="N31" s="61">
        <v>0</v>
      </c>
      <c r="O31" s="61">
        <v>2</v>
      </c>
      <c r="P31" s="61" t="s">
        <v>73</v>
      </c>
      <c r="Q31" s="61" t="s">
        <v>144</v>
      </c>
      <c r="R31" s="61" t="s">
        <v>145</v>
      </c>
      <c r="S31" s="97">
        <f t="shared" si="5"/>
      </c>
      <c r="T31" s="97">
        <f t="shared" si="6"/>
      </c>
      <c r="U31" s="97">
        <f t="shared" si="7"/>
      </c>
    </row>
    <row r="32" spans="1:21" s="31" customFormat="1" ht="12.75" customHeight="1">
      <c r="A32" s="51">
        <v>2021</v>
      </c>
      <c r="B32" s="52" t="s">
        <v>34</v>
      </c>
      <c r="C32" s="59" t="s">
        <v>148</v>
      </c>
      <c r="D32" s="67" t="s">
        <v>149</v>
      </c>
      <c r="E32" s="61" t="s">
        <v>71</v>
      </c>
      <c r="F32" s="61" t="s">
        <v>143</v>
      </c>
      <c r="G32" s="57">
        <v>2</v>
      </c>
      <c r="H32" s="57">
        <f t="shared" si="11"/>
        <v>32</v>
      </c>
      <c r="I32" s="57">
        <v>2</v>
      </c>
      <c r="J32" s="57">
        <f t="shared" si="12"/>
        <v>32</v>
      </c>
      <c r="K32" s="57">
        <v>0</v>
      </c>
      <c r="L32" s="57">
        <v>0</v>
      </c>
      <c r="M32" s="61">
        <v>0</v>
      </c>
      <c r="N32" s="61">
        <v>0</v>
      </c>
      <c r="O32" s="61">
        <v>2</v>
      </c>
      <c r="P32" s="61" t="s">
        <v>73</v>
      </c>
      <c r="Q32" s="61" t="s">
        <v>144</v>
      </c>
      <c r="R32" s="61" t="s">
        <v>75</v>
      </c>
      <c r="S32" s="97">
        <f t="shared" si="5"/>
      </c>
      <c r="T32" s="97">
        <f t="shared" si="6"/>
      </c>
      <c r="U32" s="97">
        <f t="shared" si="7"/>
      </c>
    </row>
    <row r="33" spans="1:21" s="31" customFormat="1" ht="12.75" customHeight="1">
      <c r="A33" s="51">
        <v>2021</v>
      </c>
      <c r="B33" s="52" t="s">
        <v>34</v>
      </c>
      <c r="C33" s="59" t="s">
        <v>150</v>
      </c>
      <c r="D33" s="67" t="s">
        <v>151</v>
      </c>
      <c r="E33" s="61" t="s">
        <v>71</v>
      </c>
      <c r="F33" s="61" t="s">
        <v>143</v>
      </c>
      <c r="G33" s="57">
        <v>3.5</v>
      </c>
      <c r="H33" s="57">
        <f t="shared" si="11"/>
        <v>56</v>
      </c>
      <c r="I33" s="57">
        <v>3.5</v>
      </c>
      <c r="J33" s="57">
        <f t="shared" si="12"/>
        <v>56</v>
      </c>
      <c r="K33" s="57">
        <v>0</v>
      </c>
      <c r="L33" s="57">
        <v>0</v>
      </c>
      <c r="M33" s="61">
        <v>0</v>
      </c>
      <c r="N33" s="61">
        <v>0</v>
      </c>
      <c r="O33" s="61">
        <v>3</v>
      </c>
      <c r="P33" s="61" t="s">
        <v>73</v>
      </c>
      <c r="Q33" s="61" t="s">
        <v>144</v>
      </c>
      <c r="R33" s="61" t="s">
        <v>75</v>
      </c>
      <c r="S33" s="97">
        <f t="shared" si="5"/>
      </c>
      <c r="T33" s="97">
        <f t="shared" si="6"/>
      </c>
      <c r="U33" s="97">
        <f t="shared" si="7"/>
      </c>
    </row>
    <row r="34" spans="1:21" s="31" customFormat="1" ht="12.75" customHeight="1">
      <c r="A34" s="51">
        <v>2021</v>
      </c>
      <c r="B34" s="52" t="s">
        <v>34</v>
      </c>
      <c r="C34" s="59" t="s">
        <v>152</v>
      </c>
      <c r="D34" s="67" t="s">
        <v>153</v>
      </c>
      <c r="E34" s="61" t="s">
        <v>71</v>
      </c>
      <c r="F34" s="61" t="s">
        <v>143</v>
      </c>
      <c r="G34" s="57">
        <v>4</v>
      </c>
      <c r="H34" s="57">
        <f t="shared" si="11"/>
        <v>64</v>
      </c>
      <c r="I34" s="57">
        <v>3</v>
      </c>
      <c r="J34" s="57">
        <f t="shared" si="12"/>
        <v>48</v>
      </c>
      <c r="K34" s="57">
        <v>1</v>
      </c>
      <c r="L34" s="57">
        <v>16</v>
      </c>
      <c r="M34" s="61">
        <v>0</v>
      </c>
      <c r="N34" s="61">
        <v>0</v>
      </c>
      <c r="O34" s="61">
        <v>1</v>
      </c>
      <c r="P34" s="61" t="s">
        <v>73</v>
      </c>
      <c r="Q34" s="61" t="s">
        <v>144</v>
      </c>
      <c r="R34" s="61" t="s">
        <v>75</v>
      </c>
      <c r="S34" s="97">
        <f t="shared" si="5"/>
      </c>
      <c r="T34" s="97">
        <f t="shared" si="6"/>
      </c>
      <c r="U34" s="97">
        <f t="shared" si="7"/>
      </c>
    </row>
    <row r="35" spans="1:21" s="32" customFormat="1" ht="12.75" customHeight="1">
      <c r="A35" s="51">
        <v>2021</v>
      </c>
      <c r="B35" s="52" t="s">
        <v>34</v>
      </c>
      <c r="C35" s="68"/>
      <c r="D35" s="69" t="s">
        <v>154</v>
      </c>
      <c r="E35" s="70" t="s">
        <v>71</v>
      </c>
      <c r="F35" s="70" t="s">
        <v>143</v>
      </c>
      <c r="G35" s="71">
        <v>2</v>
      </c>
      <c r="H35" s="71">
        <v>16</v>
      </c>
      <c r="I35" s="71">
        <v>1</v>
      </c>
      <c r="J35" s="71">
        <v>16</v>
      </c>
      <c r="K35" s="71">
        <v>0</v>
      </c>
      <c r="L35" s="71">
        <v>0</v>
      </c>
      <c r="M35" s="70">
        <v>0</v>
      </c>
      <c r="N35" s="70">
        <v>0</v>
      </c>
      <c r="O35" s="71">
        <v>1</v>
      </c>
      <c r="P35" s="70" t="s">
        <v>73</v>
      </c>
      <c r="Q35" s="70" t="s">
        <v>144</v>
      </c>
      <c r="R35" s="70" t="s">
        <v>75</v>
      </c>
      <c r="S35" s="98"/>
      <c r="T35" s="98"/>
      <c r="U35" s="99"/>
    </row>
    <row r="36" spans="1:21" s="31" customFormat="1" ht="12.75" customHeight="1">
      <c r="A36" s="51">
        <v>2021</v>
      </c>
      <c r="B36" s="52" t="s">
        <v>34</v>
      </c>
      <c r="C36" s="59" t="s">
        <v>155</v>
      </c>
      <c r="D36" s="72" t="s">
        <v>156</v>
      </c>
      <c r="E36" s="73" t="s">
        <v>71</v>
      </c>
      <c r="F36" s="61" t="s">
        <v>157</v>
      </c>
      <c r="G36" s="57">
        <v>3.5</v>
      </c>
      <c r="H36" s="57">
        <f>G36*16</f>
        <v>56</v>
      </c>
      <c r="I36" s="57">
        <v>3.5</v>
      </c>
      <c r="J36" s="57">
        <f>I36*16</f>
        <v>56</v>
      </c>
      <c r="K36" s="57">
        <v>0</v>
      </c>
      <c r="L36" s="57">
        <v>0</v>
      </c>
      <c r="M36" s="61">
        <v>0</v>
      </c>
      <c r="N36" s="61">
        <v>0</v>
      </c>
      <c r="O36" s="57">
        <v>2</v>
      </c>
      <c r="P36" s="61" t="s">
        <v>73</v>
      </c>
      <c r="Q36" s="61" t="s">
        <v>158</v>
      </c>
      <c r="R36" s="57"/>
      <c r="S36" s="97"/>
      <c r="T36" s="97"/>
      <c r="U36" s="100"/>
    </row>
    <row r="37" spans="1:21" s="31" customFormat="1" ht="12.75" customHeight="1">
      <c r="A37" s="51">
        <v>2021</v>
      </c>
      <c r="B37" s="52" t="s">
        <v>34</v>
      </c>
      <c r="C37" s="59" t="s">
        <v>159</v>
      </c>
      <c r="D37" s="72" t="s">
        <v>160</v>
      </c>
      <c r="E37" s="73" t="s">
        <v>71</v>
      </c>
      <c r="F37" s="61" t="s">
        <v>157</v>
      </c>
      <c r="G37" s="61">
        <v>3.5</v>
      </c>
      <c r="H37" s="57">
        <f aca="true" t="shared" si="13" ref="H37:H51">G37*16</f>
        <v>56</v>
      </c>
      <c r="I37" s="61">
        <v>3.5</v>
      </c>
      <c r="J37" s="57">
        <f aca="true" t="shared" si="14" ref="J37:J44">I37*16</f>
        <v>56</v>
      </c>
      <c r="K37" s="57">
        <v>0</v>
      </c>
      <c r="L37" s="57">
        <v>0</v>
      </c>
      <c r="M37" s="61">
        <v>0</v>
      </c>
      <c r="N37" s="61">
        <v>0</v>
      </c>
      <c r="O37" s="57">
        <v>3</v>
      </c>
      <c r="P37" s="61" t="s">
        <v>73</v>
      </c>
      <c r="Q37" s="61" t="s">
        <v>158</v>
      </c>
      <c r="R37" s="57"/>
      <c r="S37" s="97"/>
      <c r="T37" s="97"/>
      <c r="U37" s="100"/>
    </row>
    <row r="38" spans="1:21" s="33" customFormat="1" ht="12.75" customHeight="1">
      <c r="A38" s="74">
        <v>2021</v>
      </c>
      <c r="B38" s="75" t="s">
        <v>34</v>
      </c>
      <c r="C38" s="76"/>
      <c r="D38" s="77" t="s">
        <v>161</v>
      </c>
      <c r="E38" s="74" t="s">
        <v>71</v>
      </c>
      <c r="F38" s="74" t="s">
        <v>157</v>
      </c>
      <c r="G38" s="74">
        <v>2.5</v>
      </c>
      <c r="H38" s="78">
        <f t="shared" si="13"/>
        <v>40</v>
      </c>
      <c r="I38" s="95">
        <v>0</v>
      </c>
      <c r="J38" s="78">
        <f t="shared" si="14"/>
        <v>0</v>
      </c>
      <c r="K38" s="78">
        <v>2.5</v>
      </c>
      <c r="L38" s="78">
        <v>40</v>
      </c>
      <c r="M38" s="74">
        <v>0</v>
      </c>
      <c r="N38" s="74">
        <v>0</v>
      </c>
      <c r="O38" s="78">
        <v>6</v>
      </c>
      <c r="P38" s="74" t="s">
        <v>73</v>
      </c>
      <c r="Q38" s="74" t="s">
        <v>158</v>
      </c>
      <c r="R38" s="78"/>
      <c r="S38" s="101"/>
      <c r="T38" s="101"/>
      <c r="U38" s="102"/>
    </row>
    <row r="39" spans="1:21" s="31" customFormat="1" ht="12.75" customHeight="1">
      <c r="A39" s="51">
        <v>2021</v>
      </c>
      <c r="B39" s="52" t="s">
        <v>34</v>
      </c>
      <c r="C39" s="53" t="s">
        <v>162</v>
      </c>
      <c r="D39" s="67" t="s">
        <v>163</v>
      </c>
      <c r="E39" s="51" t="s">
        <v>71</v>
      </c>
      <c r="F39" s="61" t="s">
        <v>157</v>
      </c>
      <c r="G39" s="61">
        <v>4</v>
      </c>
      <c r="H39" s="57">
        <f t="shared" si="13"/>
        <v>64</v>
      </c>
      <c r="I39" s="82">
        <v>4</v>
      </c>
      <c r="J39" s="57">
        <f t="shared" si="14"/>
        <v>64</v>
      </c>
      <c r="K39" s="57">
        <v>0</v>
      </c>
      <c r="L39" s="57">
        <v>0</v>
      </c>
      <c r="M39" s="61">
        <v>0</v>
      </c>
      <c r="N39" s="61">
        <v>0</v>
      </c>
      <c r="O39" s="57">
        <v>3</v>
      </c>
      <c r="P39" s="61" t="s">
        <v>73</v>
      </c>
      <c r="Q39" s="61" t="s">
        <v>144</v>
      </c>
      <c r="R39" s="57"/>
      <c r="S39" s="97"/>
      <c r="T39" s="97"/>
      <c r="U39" s="100"/>
    </row>
    <row r="40" spans="1:21" s="31" customFormat="1" ht="12.75" customHeight="1">
      <c r="A40" s="51">
        <v>2021</v>
      </c>
      <c r="B40" s="52" t="s">
        <v>34</v>
      </c>
      <c r="C40" s="53" t="s">
        <v>164</v>
      </c>
      <c r="D40" s="67" t="s">
        <v>165</v>
      </c>
      <c r="E40" s="51" t="s">
        <v>71</v>
      </c>
      <c r="F40" s="61" t="s">
        <v>157</v>
      </c>
      <c r="G40" s="61">
        <v>4</v>
      </c>
      <c r="H40" s="57">
        <f t="shared" si="13"/>
        <v>64</v>
      </c>
      <c r="I40" s="82">
        <v>3.5</v>
      </c>
      <c r="J40" s="57">
        <f t="shared" si="14"/>
        <v>56</v>
      </c>
      <c r="K40" s="57">
        <v>0.5</v>
      </c>
      <c r="L40" s="57">
        <v>8</v>
      </c>
      <c r="M40" s="61">
        <v>0</v>
      </c>
      <c r="N40" s="61">
        <v>0</v>
      </c>
      <c r="O40" s="57">
        <v>4</v>
      </c>
      <c r="P40" s="61" t="s">
        <v>73</v>
      </c>
      <c r="Q40" s="61" t="s">
        <v>144</v>
      </c>
      <c r="R40" s="57"/>
      <c r="S40" s="97"/>
      <c r="T40" s="97"/>
      <c r="U40" s="100"/>
    </row>
    <row r="41" spans="1:21" s="31" customFormat="1" ht="12.75" customHeight="1">
      <c r="A41" s="51">
        <v>2021</v>
      </c>
      <c r="B41" s="52" t="s">
        <v>34</v>
      </c>
      <c r="C41" s="59"/>
      <c r="D41" s="79" t="s">
        <v>166</v>
      </c>
      <c r="E41" s="51" t="s">
        <v>71</v>
      </c>
      <c r="F41" s="61" t="s">
        <v>157</v>
      </c>
      <c r="G41" s="57">
        <v>3</v>
      </c>
      <c r="H41" s="57">
        <f t="shared" si="13"/>
        <v>48</v>
      </c>
      <c r="I41" s="57">
        <v>2</v>
      </c>
      <c r="J41" s="57">
        <v>34</v>
      </c>
      <c r="K41" s="57">
        <v>1</v>
      </c>
      <c r="L41" s="57">
        <v>14</v>
      </c>
      <c r="M41" s="61">
        <v>0</v>
      </c>
      <c r="N41" s="61">
        <v>0</v>
      </c>
      <c r="O41" s="57">
        <v>5</v>
      </c>
      <c r="P41" s="61" t="s">
        <v>73</v>
      </c>
      <c r="Q41" s="61" t="s">
        <v>158</v>
      </c>
      <c r="R41" s="57"/>
      <c r="S41" s="97"/>
      <c r="T41" s="97"/>
      <c r="U41" s="100"/>
    </row>
    <row r="42" spans="1:21" s="31" customFormat="1" ht="12.75" customHeight="1">
      <c r="A42" s="51">
        <v>2021</v>
      </c>
      <c r="B42" s="52" t="s">
        <v>34</v>
      </c>
      <c r="C42" s="59" t="s">
        <v>167</v>
      </c>
      <c r="D42" s="79" t="s">
        <v>168</v>
      </c>
      <c r="E42" s="51" t="s">
        <v>71</v>
      </c>
      <c r="F42" s="61" t="s">
        <v>157</v>
      </c>
      <c r="G42" s="61">
        <v>2</v>
      </c>
      <c r="H42" s="57">
        <f t="shared" si="13"/>
        <v>32</v>
      </c>
      <c r="I42" s="57">
        <v>1.5</v>
      </c>
      <c r="J42" s="57">
        <f t="shared" si="14"/>
        <v>24</v>
      </c>
      <c r="K42" s="57">
        <v>0.5</v>
      </c>
      <c r="L42" s="57">
        <v>10</v>
      </c>
      <c r="M42" s="57">
        <v>0</v>
      </c>
      <c r="N42" s="57">
        <v>0</v>
      </c>
      <c r="O42" s="57">
        <v>6</v>
      </c>
      <c r="P42" s="61" t="s">
        <v>73</v>
      </c>
      <c r="Q42" s="61" t="s">
        <v>158</v>
      </c>
      <c r="R42" s="57"/>
      <c r="S42" s="97"/>
      <c r="T42" s="97"/>
      <c r="U42" s="100"/>
    </row>
    <row r="43" spans="1:31" s="34" customFormat="1" ht="12.75" customHeight="1">
      <c r="A43" s="51">
        <v>2021</v>
      </c>
      <c r="B43" s="80" t="s">
        <v>34</v>
      </c>
      <c r="C43" s="53" t="s">
        <v>169</v>
      </c>
      <c r="D43" s="81" t="s">
        <v>170</v>
      </c>
      <c r="E43" s="51" t="s">
        <v>71</v>
      </c>
      <c r="F43" s="61" t="s">
        <v>157</v>
      </c>
      <c r="G43" s="56">
        <v>1.5</v>
      </c>
      <c r="H43" s="57">
        <f t="shared" si="13"/>
        <v>24</v>
      </c>
      <c r="I43" s="56">
        <v>1.5</v>
      </c>
      <c r="J43" s="57">
        <f t="shared" si="14"/>
        <v>24</v>
      </c>
      <c r="K43" s="56">
        <v>0</v>
      </c>
      <c r="L43" s="56">
        <v>0</v>
      </c>
      <c r="M43" s="56">
        <v>0</v>
      </c>
      <c r="N43" s="56">
        <v>0</v>
      </c>
      <c r="O43" s="56">
        <v>4</v>
      </c>
      <c r="P43" s="56" t="s">
        <v>73</v>
      </c>
      <c r="Q43" s="56" t="s">
        <v>158</v>
      </c>
      <c r="R43" s="56"/>
      <c r="S43" s="103"/>
      <c r="T43" s="103"/>
      <c r="U43" s="104"/>
      <c r="V43" s="105"/>
      <c r="W43" s="105"/>
      <c r="X43" s="105"/>
      <c r="Y43" s="105"/>
      <c r="Z43" s="105"/>
      <c r="AA43" s="105"/>
      <c r="AB43" s="105"/>
      <c r="AC43" s="105"/>
      <c r="AD43" s="105"/>
      <c r="AE43" s="105"/>
    </row>
    <row r="44" spans="1:31" s="34" customFormat="1" ht="12.75" customHeight="1">
      <c r="A44" s="51">
        <v>2021</v>
      </c>
      <c r="B44" s="80" t="s">
        <v>34</v>
      </c>
      <c r="C44" s="53" t="s">
        <v>171</v>
      </c>
      <c r="D44" s="81" t="s">
        <v>172</v>
      </c>
      <c r="E44" s="51" t="s">
        <v>71</v>
      </c>
      <c r="F44" s="61" t="s">
        <v>157</v>
      </c>
      <c r="G44" s="56">
        <v>2</v>
      </c>
      <c r="H44" s="57">
        <f t="shared" si="13"/>
        <v>32</v>
      </c>
      <c r="I44" s="56">
        <v>2</v>
      </c>
      <c r="J44" s="57">
        <f t="shared" si="14"/>
        <v>32</v>
      </c>
      <c r="K44" s="56">
        <v>0</v>
      </c>
      <c r="L44" s="56">
        <v>0</v>
      </c>
      <c r="M44" s="56">
        <v>0</v>
      </c>
      <c r="N44" s="56">
        <v>0</v>
      </c>
      <c r="O44" s="56">
        <v>5</v>
      </c>
      <c r="P44" s="56" t="s">
        <v>73</v>
      </c>
      <c r="Q44" s="56" t="s">
        <v>158</v>
      </c>
      <c r="R44" s="56"/>
      <c r="S44" s="103"/>
      <c r="T44" s="103"/>
      <c r="U44" s="104"/>
      <c r="V44" s="105"/>
      <c r="W44" s="105"/>
      <c r="X44" s="105"/>
      <c r="Y44" s="105"/>
      <c r="Z44" s="105"/>
      <c r="AA44" s="105"/>
      <c r="AB44" s="105"/>
      <c r="AC44" s="105"/>
      <c r="AD44" s="105"/>
      <c r="AE44" s="105"/>
    </row>
    <row r="45" spans="1:21" s="31" customFormat="1" ht="12.75" customHeight="1">
      <c r="A45" s="51">
        <v>2021</v>
      </c>
      <c r="B45" s="52" t="s">
        <v>34</v>
      </c>
      <c r="C45" s="59" t="s">
        <v>173</v>
      </c>
      <c r="D45" s="79" t="s">
        <v>174</v>
      </c>
      <c r="E45" s="73" t="s">
        <v>71</v>
      </c>
      <c r="F45" s="61" t="s">
        <v>157</v>
      </c>
      <c r="G45" s="61">
        <v>2</v>
      </c>
      <c r="H45" s="57">
        <f t="shared" si="13"/>
        <v>32</v>
      </c>
      <c r="I45" s="57">
        <v>1.5</v>
      </c>
      <c r="J45" s="57">
        <v>26</v>
      </c>
      <c r="K45" s="57">
        <v>0.5</v>
      </c>
      <c r="L45" s="57">
        <v>6</v>
      </c>
      <c r="M45" s="57">
        <v>0</v>
      </c>
      <c r="N45" s="57">
        <v>0</v>
      </c>
      <c r="O45" s="57">
        <v>6</v>
      </c>
      <c r="P45" s="61" t="s">
        <v>73</v>
      </c>
      <c r="Q45" s="61" t="s">
        <v>158</v>
      </c>
      <c r="R45" s="57"/>
      <c r="S45" s="97"/>
      <c r="T45" s="97"/>
      <c r="U45" s="100"/>
    </row>
    <row r="46" spans="1:21" s="31" customFormat="1" ht="12.75" customHeight="1">
      <c r="A46" s="51">
        <v>2021</v>
      </c>
      <c r="B46" s="52" t="s">
        <v>34</v>
      </c>
      <c r="C46" s="59" t="s">
        <v>175</v>
      </c>
      <c r="D46" s="79" t="s">
        <v>176</v>
      </c>
      <c r="E46" s="73" t="s">
        <v>71</v>
      </c>
      <c r="F46" s="82" t="s">
        <v>157</v>
      </c>
      <c r="G46" s="83">
        <v>2</v>
      </c>
      <c r="H46" s="57">
        <f t="shared" si="13"/>
        <v>32</v>
      </c>
      <c r="I46" s="57">
        <v>1.5</v>
      </c>
      <c r="J46" s="57">
        <f>I46*16</f>
        <v>24</v>
      </c>
      <c r="K46" s="57">
        <v>0.5</v>
      </c>
      <c r="L46" s="57">
        <v>8</v>
      </c>
      <c r="M46" s="57">
        <v>0</v>
      </c>
      <c r="N46" s="57">
        <v>0</v>
      </c>
      <c r="O46" s="57">
        <v>6</v>
      </c>
      <c r="P46" s="61" t="s">
        <v>73</v>
      </c>
      <c r="Q46" s="61" t="s">
        <v>158</v>
      </c>
      <c r="R46" s="57"/>
      <c r="S46" s="97"/>
      <c r="T46" s="97"/>
      <c r="U46" s="100"/>
    </row>
    <row r="47" spans="1:31" s="31" customFormat="1" ht="12.75" customHeight="1">
      <c r="A47" s="51">
        <v>2021</v>
      </c>
      <c r="B47" s="52" t="s">
        <v>34</v>
      </c>
      <c r="C47" s="59" t="s">
        <v>169</v>
      </c>
      <c r="D47" s="79" t="s">
        <v>177</v>
      </c>
      <c r="E47" s="61" t="s">
        <v>71</v>
      </c>
      <c r="F47" s="70" t="s">
        <v>157</v>
      </c>
      <c r="G47" s="57">
        <v>3.5</v>
      </c>
      <c r="H47" s="57">
        <f t="shared" si="13"/>
        <v>56</v>
      </c>
      <c r="I47" s="57">
        <v>3</v>
      </c>
      <c r="J47" s="57">
        <v>50</v>
      </c>
      <c r="K47" s="57">
        <v>0.5</v>
      </c>
      <c r="L47" s="57">
        <v>6</v>
      </c>
      <c r="M47" s="61">
        <v>0</v>
      </c>
      <c r="N47" s="61">
        <v>0</v>
      </c>
      <c r="O47" s="57">
        <v>4</v>
      </c>
      <c r="P47" s="61" t="s">
        <v>73</v>
      </c>
      <c r="Q47" s="61" t="s">
        <v>158</v>
      </c>
      <c r="R47" s="57"/>
      <c r="S47" s="106"/>
      <c r="T47" s="106"/>
      <c r="U47" s="107"/>
      <c r="V47" s="108"/>
      <c r="W47" s="108"/>
      <c r="X47" s="108"/>
      <c r="Y47" s="108"/>
      <c r="Z47" s="108"/>
      <c r="AA47" s="108"/>
      <c r="AB47" s="108"/>
      <c r="AC47" s="108"/>
      <c r="AD47" s="108"/>
      <c r="AE47" s="108"/>
    </row>
    <row r="48" spans="1:31" s="31" customFormat="1" ht="12.75" customHeight="1">
      <c r="A48" s="51">
        <v>2021</v>
      </c>
      <c r="B48" s="52" t="s">
        <v>34</v>
      </c>
      <c r="C48" s="59" t="s">
        <v>178</v>
      </c>
      <c r="D48" s="79" t="s">
        <v>179</v>
      </c>
      <c r="E48" s="61" t="s">
        <v>71</v>
      </c>
      <c r="F48" s="84" t="s">
        <v>157</v>
      </c>
      <c r="G48" s="57">
        <v>2.5</v>
      </c>
      <c r="H48" s="57">
        <f t="shared" si="13"/>
        <v>40</v>
      </c>
      <c r="I48" s="57">
        <v>2</v>
      </c>
      <c r="J48" s="57">
        <v>34</v>
      </c>
      <c r="K48" s="57">
        <v>0.5</v>
      </c>
      <c r="L48" s="57">
        <v>6</v>
      </c>
      <c r="M48" s="61">
        <v>0</v>
      </c>
      <c r="N48" s="61">
        <v>0</v>
      </c>
      <c r="O48" s="57">
        <v>4</v>
      </c>
      <c r="P48" s="61" t="s">
        <v>73</v>
      </c>
      <c r="Q48" s="61" t="s">
        <v>158</v>
      </c>
      <c r="R48" s="57"/>
      <c r="S48" s="106"/>
      <c r="T48" s="106"/>
      <c r="U48" s="107"/>
      <c r="V48" s="108"/>
      <c r="W48" s="108"/>
      <c r="X48" s="108"/>
      <c r="Y48" s="108"/>
      <c r="Z48" s="108"/>
      <c r="AA48" s="108"/>
      <c r="AB48" s="108"/>
      <c r="AC48" s="108"/>
      <c r="AD48" s="108"/>
      <c r="AE48" s="108"/>
    </row>
    <row r="49" spans="1:31" s="31" customFormat="1" ht="12.75" customHeight="1">
      <c r="A49" s="51">
        <v>2021</v>
      </c>
      <c r="B49" s="52" t="s">
        <v>34</v>
      </c>
      <c r="C49" s="59" t="s">
        <v>180</v>
      </c>
      <c r="D49" s="79" t="s">
        <v>181</v>
      </c>
      <c r="E49" s="61" t="s">
        <v>71</v>
      </c>
      <c r="F49" s="84" t="s">
        <v>157</v>
      </c>
      <c r="G49" s="57">
        <v>3</v>
      </c>
      <c r="H49" s="57">
        <f t="shared" si="13"/>
        <v>48</v>
      </c>
      <c r="I49" s="57">
        <v>3</v>
      </c>
      <c r="J49" s="57">
        <f>I49*16</f>
        <v>48</v>
      </c>
      <c r="K49" s="57">
        <v>0</v>
      </c>
      <c r="L49" s="57">
        <v>0</v>
      </c>
      <c r="M49" s="61">
        <v>0</v>
      </c>
      <c r="N49" s="61">
        <v>0</v>
      </c>
      <c r="O49" s="57">
        <v>5</v>
      </c>
      <c r="P49" s="61" t="s">
        <v>73</v>
      </c>
      <c r="Q49" s="61" t="s">
        <v>158</v>
      </c>
      <c r="R49" s="57"/>
      <c r="S49" s="106"/>
      <c r="T49" s="106"/>
      <c r="U49" s="107"/>
      <c r="V49" s="108"/>
      <c r="W49" s="108"/>
      <c r="X49" s="108"/>
      <c r="Y49" s="108"/>
      <c r="Z49" s="108"/>
      <c r="AA49" s="108"/>
      <c r="AB49" s="108"/>
      <c r="AC49" s="108"/>
      <c r="AD49" s="108"/>
      <c r="AE49" s="108"/>
    </row>
    <row r="50" spans="1:31" s="31" customFormat="1" ht="12.75" customHeight="1">
      <c r="A50" s="51">
        <v>2021</v>
      </c>
      <c r="B50" s="66" t="s">
        <v>34</v>
      </c>
      <c r="C50" s="59" t="s">
        <v>182</v>
      </c>
      <c r="D50" s="79" t="s">
        <v>183</v>
      </c>
      <c r="E50" s="61" t="s">
        <v>71</v>
      </c>
      <c r="F50" s="84" t="s">
        <v>157</v>
      </c>
      <c r="G50" s="57">
        <v>2</v>
      </c>
      <c r="H50" s="57">
        <f t="shared" si="13"/>
        <v>32</v>
      </c>
      <c r="I50" s="57">
        <v>1.5</v>
      </c>
      <c r="J50" s="57">
        <v>26</v>
      </c>
      <c r="K50" s="57">
        <v>0.5</v>
      </c>
      <c r="L50" s="57">
        <v>6</v>
      </c>
      <c r="M50" s="61">
        <v>0</v>
      </c>
      <c r="N50" s="61">
        <v>0</v>
      </c>
      <c r="O50" s="57">
        <v>5</v>
      </c>
      <c r="P50" s="61" t="s">
        <v>73</v>
      </c>
      <c r="Q50" s="61" t="s">
        <v>158</v>
      </c>
      <c r="R50" s="57"/>
      <c r="S50" s="106"/>
      <c r="T50" s="106"/>
      <c r="U50" s="107"/>
      <c r="V50" s="108"/>
      <c r="W50" s="108"/>
      <c r="X50" s="108"/>
      <c r="Y50" s="108"/>
      <c r="Z50" s="108"/>
      <c r="AA50" s="108"/>
      <c r="AB50" s="108"/>
      <c r="AC50" s="108"/>
      <c r="AD50" s="108"/>
      <c r="AE50" s="108"/>
    </row>
    <row r="51" spans="1:31" s="31" customFormat="1" ht="12.75" customHeight="1">
      <c r="A51" s="51">
        <v>2021</v>
      </c>
      <c r="B51" s="52" t="s">
        <v>34</v>
      </c>
      <c r="C51" s="59"/>
      <c r="D51" s="85" t="s">
        <v>184</v>
      </c>
      <c r="E51" s="61" t="s">
        <v>71</v>
      </c>
      <c r="F51" s="84" t="s">
        <v>157</v>
      </c>
      <c r="G51" s="83">
        <v>1.5</v>
      </c>
      <c r="H51" s="57">
        <f t="shared" si="13"/>
        <v>24</v>
      </c>
      <c r="I51" s="83">
        <v>1.5</v>
      </c>
      <c r="J51" s="57">
        <v>24</v>
      </c>
      <c r="K51" s="61">
        <v>0</v>
      </c>
      <c r="L51" s="61">
        <v>0</v>
      </c>
      <c r="M51" s="57">
        <v>0</v>
      </c>
      <c r="N51" s="57">
        <v>0</v>
      </c>
      <c r="O51" s="57">
        <v>7</v>
      </c>
      <c r="P51" s="61" t="s">
        <v>73</v>
      </c>
      <c r="Q51" s="61" t="s">
        <v>158</v>
      </c>
      <c r="R51" s="109"/>
      <c r="S51" s="110"/>
      <c r="T51" s="110"/>
      <c r="U51" s="111"/>
      <c r="V51" s="108"/>
      <c r="W51" s="108"/>
      <c r="X51" s="108"/>
      <c r="Y51" s="108"/>
      <c r="Z51" s="108"/>
      <c r="AA51" s="108"/>
      <c r="AB51" s="108"/>
      <c r="AC51" s="108"/>
      <c r="AD51" s="108"/>
      <c r="AE51" s="108"/>
    </row>
    <row r="52" spans="1:31" s="31" customFormat="1" ht="12.75" customHeight="1">
      <c r="A52" s="51">
        <v>2021</v>
      </c>
      <c r="B52" s="52" t="s">
        <v>34</v>
      </c>
      <c r="C52" s="59" t="s">
        <v>171</v>
      </c>
      <c r="D52" s="79" t="s">
        <v>185</v>
      </c>
      <c r="E52" s="61" t="s">
        <v>71</v>
      </c>
      <c r="F52" s="82" t="s">
        <v>186</v>
      </c>
      <c r="G52" s="57">
        <v>3.5</v>
      </c>
      <c r="H52" s="57">
        <f aca="true" t="shared" si="15" ref="H52:H58">G52*16</f>
        <v>56</v>
      </c>
      <c r="I52" s="57">
        <v>3</v>
      </c>
      <c r="J52" s="57">
        <v>48</v>
      </c>
      <c r="K52" s="57">
        <v>0.5</v>
      </c>
      <c r="L52" s="57">
        <v>6</v>
      </c>
      <c r="M52" s="61">
        <v>0</v>
      </c>
      <c r="N52" s="61">
        <v>0</v>
      </c>
      <c r="O52" s="57">
        <v>5</v>
      </c>
      <c r="P52" s="61" t="s">
        <v>73</v>
      </c>
      <c r="Q52" s="61" t="s">
        <v>158</v>
      </c>
      <c r="R52" s="57"/>
      <c r="S52" s="106"/>
      <c r="T52" s="106"/>
      <c r="U52" s="107"/>
      <c r="V52" s="108"/>
      <c r="W52" s="108"/>
      <c r="X52" s="108"/>
      <c r="Y52" s="108"/>
      <c r="Z52" s="108"/>
      <c r="AA52" s="108"/>
      <c r="AB52" s="108"/>
      <c r="AC52" s="108"/>
      <c r="AD52" s="108"/>
      <c r="AE52" s="108"/>
    </row>
    <row r="53" spans="1:31" s="31" customFormat="1" ht="12.75" customHeight="1">
      <c r="A53" s="51">
        <v>2021</v>
      </c>
      <c r="B53" s="52" t="s">
        <v>34</v>
      </c>
      <c r="C53" s="59" t="s">
        <v>187</v>
      </c>
      <c r="D53" s="79" t="s">
        <v>188</v>
      </c>
      <c r="E53" s="61" t="s">
        <v>71</v>
      </c>
      <c r="F53" s="61" t="s">
        <v>186</v>
      </c>
      <c r="G53" s="57">
        <v>2</v>
      </c>
      <c r="H53" s="57">
        <f t="shared" si="15"/>
        <v>32</v>
      </c>
      <c r="I53" s="57">
        <v>1.5</v>
      </c>
      <c r="J53" s="57">
        <v>26</v>
      </c>
      <c r="K53" s="57">
        <v>0.5</v>
      </c>
      <c r="L53" s="57">
        <v>6</v>
      </c>
      <c r="M53" s="61">
        <v>0</v>
      </c>
      <c r="N53" s="61">
        <v>0</v>
      </c>
      <c r="O53" s="57">
        <v>7</v>
      </c>
      <c r="P53" s="61" t="s">
        <v>73</v>
      </c>
      <c r="Q53" s="61" t="s">
        <v>158</v>
      </c>
      <c r="R53" s="57"/>
      <c r="S53" s="106"/>
      <c r="T53" s="106"/>
      <c r="U53" s="107"/>
      <c r="V53" s="108"/>
      <c r="W53" s="108"/>
      <c r="X53" s="108"/>
      <c r="Y53" s="108"/>
      <c r="Z53" s="108"/>
      <c r="AA53" s="108"/>
      <c r="AB53" s="108"/>
      <c r="AC53" s="108"/>
      <c r="AD53" s="108"/>
      <c r="AE53" s="108"/>
    </row>
    <row r="54" spans="1:31" s="31" customFormat="1" ht="12.75" customHeight="1">
      <c r="A54" s="51">
        <v>2021</v>
      </c>
      <c r="B54" s="52" t="s">
        <v>34</v>
      </c>
      <c r="C54" s="59" t="s">
        <v>189</v>
      </c>
      <c r="D54" s="79" t="s">
        <v>190</v>
      </c>
      <c r="E54" s="61" t="s">
        <v>71</v>
      </c>
      <c r="F54" s="82" t="s">
        <v>186</v>
      </c>
      <c r="G54" s="57">
        <v>4</v>
      </c>
      <c r="H54" s="57">
        <f t="shared" si="15"/>
        <v>64</v>
      </c>
      <c r="I54" s="57">
        <v>4</v>
      </c>
      <c r="J54" s="57">
        <f>I54*16</f>
        <v>64</v>
      </c>
      <c r="K54" s="57">
        <v>0</v>
      </c>
      <c r="L54" s="57">
        <v>0</v>
      </c>
      <c r="M54" s="61">
        <v>0</v>
      </c>
      <c r="N54" s="61">
        <v>0</v>
      </c>
      <c r="O54" s="57">
        <v>6</v>
      </c>
      <c r="P54" s="61" t="s">
        <v>73</v>
      </c>
      <c r="Q54" s="61" t="s">
        <v>158</v>
      </c>
      <c r="R54" s="57"/>
      <c r="S54" s="106"/>
      <c r="T54" s="106"/>
      <c r="U54" s="107"/>
      <c r="V54" s="108"/>
      <c r="W54" s="108"/>
      <c r="X54" s="108"/>
      <c r="Y54" s="108"/>
      <c r="Z54" s="108"/>
      <c r="AA54" s="108"/>
      <c r="AB54" s="108"/>
      <c r="AC54" s="108"/>
      <c r="AD54" s="108"/>
      <c r="AE54" s="108"/>
    </row>
    <row r="55" spans="1:31" s="31" customFormat="1" ht="12.75" customHeight="1">
      <c r="A55" s="51">
        <v>2021</v>
      </c>
      <c r="B55" s="52" t="s">
        <v>34</v>
      </c>
      <c r="C55" s="59"/>
      <c r="D55" s="79" t="s">
        <v>191</v>
      </c>
      <c r="E55" s="51" t="s">
        <v>71</v>
      </c>
      <c r="F55" s="82" t="s">
        <v>186</v>
      </c>
      <c r="G55" s="61">
        <v>4</v>
      </c>
      <c r="H55" s="57">
        <f t="shared" si="15"/>
        <v>64</v>
      </c>
      <c r="I55" s="82">
        <v>3</v>
      </c>
      <c r="J55" s="57">
        <f>I55*16</f>
        <v>48</v>
      </c>
      <c r="K55" s="57">
        <v>1</v>
      </c>
      <c r="L55" s="57">
        <v>14</v>
      </c>
      <c r="M55" s="61">
        <v>0</v>
      </c>
      <c r="N55" s="61">
        <v>0</v>
      </c>
      <c r="O55" s="57">
        <v>4</v>
      </c>
      <c r="P55" s="61" t="s">
        <v>73</v>
      </c>
      <c r="Q55" s="61" t="s">
        <v>158</v>
      </c>
      <c r="R55" s="57"/>
      <c r="S55" s="106"/>
      <c r="T55" s="106"/>
      <c r="U55" s="107"/>
      <c r="V55" s="108"/>
      <c r="W55" s="108"/>
      <c r="X55" s="108"/>
      <c r="Y55" s="108"/>
      <c r="Z55" s="108"/>
      <c r="AA55" s="108"/>
      <c r="AB55" s="108"/>
      <c r="AC55" s="108"/>
      <c r="AD55" s="108"/>
      <c r="AE55" s="108"/>
    </row>
    <row r="56" spans="1:31" s="31" customFormat="1" ht="12.75" customHeight="1">
      <c r="A56" s="51">
        <v>2021</v>
      </c>
      <c r="B56" s="52" t="s">
        <v>34</v>
      </c>
      <c r="C56" s="53" t="s">
        <v>192</v>
      </c>
      <c r="D56" s="86" t="s">
        <v>193</v>
      </c>
      <c r="E56" s="87" t="s">
        <v>194</v>
      </c>
      <c r="F56" s="87" t="s">
        <v>195</v>
      </c>
      <c r="G56" s="83">
        <v>1</v>
      </c>
      <c r="H56" s="57">
        <f t="shared" si="15"/>
        <v>16</v>
      </c>
      <c r="I56" s="83">
        <v>1</v>
      </c>
      <c r="J56" s="57">
        <f>I56*16</f>
        <v>16</v>
      </c>
      <c r="K56" s="83">
        <v>0</v>
      </c>
      <c r="L56" s="83">
        <v>0</v>
      </c>
      <c r="M56" s="57">
        <v>0</v>
      </c>
      <c r="N56" s="57">
        <v>0</v>
      </c>
      <c r="O56" s="57">
        <v>3</v>
      </c>
      <c r="P56" s="57" t="s">
        <v>93</v>
      </c>
      <c r="Q56" s="61" t="s">
        <v>158</v>
      </c>
      <c r="R56" s="109"/>
      <c r="S56" s="106"/>
      <c r="T56" s="106"/>
      <c r="U56" s="107"/>
      <c r="V56" s="108"/>
      <c r="W56" s="108"/>
      <c r="X56" s="108"/>
      <c r="Y56" s="108"/>
      <c r="Z56" s="108"/>
      <c r="AA56" s="108"/>
      <c r="AB56" s="108"/>
      <c r="AC56" s="108"/>
      <c r="AD56" s="108"/>
      <c r="AE56" s="108"/>
    </row>
    <row r="57" spans="1:31" s="31" customFormat="1" ht="12.75" customHeight="1">
      <c r="A57" s="51">
        <v>2021</v>
      </c>
      <c r="B57" s="52" t="s">
        <v>34</v>
      </c>
      <c r="C57" s="59"/>
      <c r="D57" s="88" t="s">
        <v>196</v>
      </c>
      <c r="E57" s="89" t="s">
        <v>194</v>
      </c>
      <c r="F57" s="87" t="s">
        <v>195</v>
      </c>
      <c r="G57" s="83">
        <v>1.5</v>
      </c>
      <c r="H57" s="57">
        <f t="shared" si="15"/>
        <v>24</v>
      </c>
      <c r="I57" s="83">
        <v>1.5</v>
      </c>
      <c r="J57" s="57">
        <f>I57*16</f>
        <v>24</v>
      </c>
      <c r="K57" s="61">
        <v>0</v>
      </c>
      <c r="L57" s="61">
        <v>0</v>
      </c>
      <c r="M57" s="57">
        <v>0</v>
      </c>
      <c r="N57" s="57">
        <v>0</v>
      </c>
      <c r="O57" s="57">
        <v>7</v>
      </c>
      <c r="P57" s="61" t="s">
        <v>73</v>
      </c>
      <c r="Q57" s="61" t="s">
        <v>158</v>
      </c>
      <c r="R57" s="109"/>
      <c r="S57" s="106"/>
      <c r="T57" s="106"/>
      <c r="U57" s="107"/>
      <c r="V57" s="108"/>
      <c r="W57" s="108"/>
      <c r="X57" s="108"/>
      <c r="Y57" s="108"/>
      <c r="Z57" s="108"/>
      <c r="AA57" s="108"/>
      <c r="AB57" s="108"/>
      <c r="AC57" s="108"/>
      <c r="AD57" s="108"/>
      <c r="AE57" s="108"/>
    </row>
    <row r="58" spans="1:31" s="31" customFormat="1" ht="12.75" customHeight="1">
      <c r="A58" s="51">
        <v>2021</v>
      </c>
      <c r="B58" s="52" t="s">
        <v>34</v>
      </c>
      <c r="C58" s="59" t="s">
        <v>197</v>
      </c>
      <c r="D58" s="88" t="s">
        <v>198</v>
      </c>
      <c r="E58" s="89" t="s">
        <v>194</v>
      </c>
      <c r="F58" s="87" t="s">
        <v>195</v>
      </c>
      <c r="G58" s="83">
        <v>0.5</v>
      </c>
      <c r="H58" s="57">
        <f t="shared" si="15"/>
        <v>8</v>
      </c>
      <c r="I58" s="83">
        <v>0.5</v>
      </c>
      <c r="J58" s="57">
        <f>I58*16</f>
        <v>8</v>
      </c>
      <c r="K58" s="61">
        <v>0</v>
      </c>
      <c r="L58" s="61">
        <v>0</v>
      </c>
      <c r="M58" s="57">
        <v>0</v>
      </c>
      <c r="N58" s="57">
        <v>0</v>
      </c>
      <c r="O58" s="57">
        <v>6</v>
      </c>
      <c r="P58" s="61" t="s">
        <v>73</v>
      </c>
      <c r="Q58" s="61" t="s">
        <v>158</v>
      </c>
      <c r="R58" s="109"/>
      <c r="S58" s="106"/>
      <c r="T58" s="106"/>
      <c r="U58" s="107"/>
      <c r="V58" s="108"/>
      <c r="W58" s="108"/>
      <c r="X58" s="108"/>
      <c r="Y58" s="108"/>
      <c r="Z58" s="108"/>
      <c r="AA58" s="108"/>
      <c r="AB58" s="108"/>
      <c r="AC58" s="108"/>
      <c r="AD58" s="108"/>
      <c r="AE58" s="108"/>
    </row>
    <row r="59" spans="1:31" s="31" customFormat="1" ht="12.75" customHeight="1">
      <c r="A59" s="51">
        <v>2021</v>
      </c>
      <c r="B59" s="52" t="s">
        <v>34</v>
      </c>
      <c r="C59" s="59"/>
      <c r="D59" s="90" t="s">
        <v>199</v>
      </c>
      <c r="E59" s="89" t="s">
        <v>194</v>
      </c>
      <c r="F59" s="87" t="s">
        <v>195</v>
      </c>
      <c r="G59" s="83">
        <v>2</v>
      </c>
      <c r="H59" s="57">
        <v>32</v>
      </c>
      <c r="I59" s="83">
        <v>2</v>
      </c>
      <c r="J59" s="57">
        <v>16</v>
      </c>
      <c r="K59" s="61">
        <v>0</v>
      </c>
      <c r="L59" s="61">
        <v>0</v>
      </c>
      <c r="M59" s="57">
        <v>0</v>
      </c>
      <c r="N59" s="57">
        <v>0</v>
      </c>
      <c r="O59" s="57">
        <v>7</v>
      </c>
      <c r="P59" s="61" t="s">
        <v>73</v>
      </c>
      <c r="Q59" s="61" t="s">
        <v>158</v>
      </c>
      <c r="R59" s="109"/>
      <c r="S59" s="110"/>
      <c r="T59" s="110"/>
      <c r="U59" s="111"/>
      <c r="V59" s="108"/>
      <c r="W59" s="108"/>
      <c r="X59" s="108"/>
      <c r="Y59" s="108"/>
      <c r="Z59" s="108"/>
      <c r="AA59" s="108"/>
      <c r="AB59" s="108"/>
      <c r="AC59" s="108"/>
      <c r="AD59" s="108"/>
      <c r="AE59" s="108"/>
    </row>
    <row r="60" spans="1:31" s="31" customFormat="1" ht="12.75" customHeight="1">
      <c r="A60" s="51">
        <v>2021</v>
      </c>
      <c r="B60" s="52" t="s">
        <v>34</v>
      </c>
      <c r="C60" s="59"/>
      <c r="D60" s="79" t="s">
        <v>200</v>
      </c>
      <c r="E60" s="89" t="s">
        <v>194</v>
      </c>
      <c r="F60" s="87" t="s">
        <v>195</v>
      </c>
      <c r="G60" s="83">
        <v>1.5</v>
      </c>
      <c r="H60" s="57">
        <f aca="true" t="shared" si="16" ref="H60:H65">G60*16</f>
        <v>24</v>
      </c>
      <c r="I60" s="83">
        <v>1.5</v>
      </c>
      <c r="J60" s="57">
        <f>I60*16</f>
        <v>24</v>
      </c>
      <c r="K60" s="61">
        <v>0</v>
      </c>
      <c r="L60" s="61">
        <v>0</v>
      </c>
      <c r="M60" s="61">
        <v>0</v>
      </c>
      <c r="N60" s="61">
        <v>0</v>
      </c>
      <c r="O60" s="57">
        <v>6</v>
      </c>
      <c r="P60" s="61" t="s">
        <v>73</v>
      </c>
      <c r="Q60" s="61" t="s">
        <v>158</v>
      </c>
      <c r="R60" s="109"/>
      <c r="S60" s="112"/>
      <c r="T60" s="112"/>
      <c r="U60" s="113"/>
      <c r="V60" s="108"/>
      <c r="W60" s="108"/>
      <c r="X60" s="108"/>
      <c r="Y60" s="108"/>
      <c r="Z60" s="108"/>
      <c r="AA60" s="108"/>
      <c r="AB60" s="108"/>
      <c r="AC60" s="108"/>
      <c r="AD60" s="108"/>
      <c r="AE60" s="108"/>
    </row>
    <row r="61" spans="1:31" s="31" customFormat="1" ht="12.75" customHeight="1">
      <c r="A61" s="51">
        <v>2021</v>
      </c>
      <c r="B61" s="66" t="s">
        <v>34</v>
      </c>
      <c r="C61" s="59" t="s">
        <v>201</v>
      </c>
      <c r="D61" s="79" t="s">
        <v>202</v>
      </c>
      <c r="E61" s="89" t="s">
        <v>194</v>
      </c>
      <c r="F61" s="91" t="s">
        <v>195</v>
      </c>
      <c r="G61" s="83">
        <v>1.5</v>
      </c>
      <c r="H61" s="57">
        <f t="shared" si="16"/>
        <v>24</v>
      </c>
      <c r="I61" s="61">
        <v>1</v>
      </c>
      <c r="J61" s="57">
        <v>18</v>
      </c>
      <c r="K61" s="57">
        <v>0.5</v>
      </c>
      <c r="L61" s="61">
        <v>6</v>
      </c>
      <c r="M61" s="57">
        <v>0</v>
      </c>
      <c r="N61" s="57">
        <v>0</v>
      </c>
      <c r="O61" s="57">
        <v>6</v>
      </c>
      <c r="P61" s="61" t="s">
        <v>73</v>
      </c>
      <c r="Q61" s="61" t="s">
        <v>158</v>
      </c>
      <c r="R61" s="109"/>
      <c r="S61" s="106"/>
      <c r="T61" s="106"/>
      <c r="U61" s="107"/>
      <c r="V61" s="108"/>
      <c r="W61" s="108"/>
      <c r="X61" s="108"/>
      <c r="Y61" s="108"/>
      <c r="Z61" s="108"/>
      <c r="AA61" s="108"/>
      <c r="AB61" s="108"/>
      <c r="AC61" s="108"/>
      <c r="AD61" s="108"/>
      <c r="AE61" s="108"/>
    </row>
    <row r="62" spans="1:31" s="31" customFormat="1" ht="12.75" customHeight="1">
      <c r="A62" s="51">
        <v>2021</v>
      </c>
      <c r="B62" s="52" t="s">
        <v>34</v>
      </c>
      <c r="C62" s="92" t="s">
        <v>203</v>
      </c>
      <c r="D62" s="88" t="s">
        <v>204</v>
      </c>
      <c r="E62" s="89" t="s">
        <v>194</v>
      </c>
      <c r="F62" s="87" t="s">
        <v>195</v>
      </c>
      <c r="G62" s="83">
        <v>1.5</v>
      </c>
      <c r="H62" s="57">
        <f t="shared" si="16"/>
        <v>24</v>
      </c>
      <c r="I62" s="57">
        <v>1.5</v>
      </c>
      <c r="J62" s="57">
        <f>I62*16</f>
        <v>24</v>
      </c>
      <c r="K62" s="61">
        <v>0</v>
      </c>
      <c r="L62" s="61">
        <v>0</v>
      </c>
      <c r="M62" s="57">
        <v>0</v>
      </c>
      <c r="N62" s="57">
        <v>0</v>
      </c>
      <c r="O62" s="57">
        <v>7</v>
      </c>
      <c r="P62" s="61" t="s">
        <v>73</v>
      </c>
      <c r="Q62" s="61" t="s">
        <v>158</v>
      </c>
      <c r="R62" s="109"/>
      <c r="S62" s="106"/>
      <c r="T62" s="106"/>
      <c r="U62" s="107"/>
      <c r="V62" s="108"/>
      <c r="W62" s="108"/>
      <c r="X62" s="108"/>
      <c r="Y62" s="108"/>
      <c r="Z62" s="108"/>
      <c r="AA62" s="108"/>
      <c r="AB62" s="108"/>
      <c r="AC62" s="108"/>
      <c r="AD62" s="108"/>
      <c r="AE62" s="108"/>
    </row>
    <row r="63" spans="1:31" s="31" customFormat="1" ht="12.75" customHeight="1">
      <c r="A63" s="51">
        <v>2021</v>
      </c>
      <c r="B63" s="66" t="s">
        <v>34</v>
      </c>
      <c r="C63" s="59" t="s">
        <v>159</v>
      </c>
      <c r="D63" s="79" t="s">
        <v>205</v>
      </c>
      <c r="E63" s="89" t="s">
        <v>194</v>
      </c>
      <c r="F63" s="91" t="s">
        <v>195</v>
      </c>
      <c r="G63" s="83">
        <v>3</v>
      </c>
      <c r="H63" s="57">
        <f t="shared" si="16"/>
        <v>48</v>
      </c>
      <c r="I63" s="83">
        <v>2.5</v>
      </c>
      <c r="J63" s="57">
        <f>I63*16</f>
        <v>40</v>
      </c>
      <c r="K63" s="83">
        <v>0.5</v>
      </c>
      <c r="L63" s="83">
        <v>8</v>
      </c>
      <c r="M63" s="57">
        <v>0</v>
      </c>
      <c r="N63" s="57">
        <v>0</v>
      </c>
      <c r="O63" s="57">
        <v>6</v>
      </c>
      <c r="P63" s="61" t="s">
        <v>73</v>
      </c>
      <c r="Q63" s="61" t="s">
        <v>158</v>
      </c>
      <c r="R63" s="109"/>
      <c r="S63" s="106"/>
      <c r="T63" s="106"/>
      <c r="U63" s="107"/>
      <c r="V63" s="108"/>
      <c r="W63" s="108"/>
      <c r="X63" s="108"/>
      <c r="Y63" s="108"/>
      <c r="Z63" s="108"/>
      <c r="AA63" s="108"/>
      <c r="AB63" s="108"/>
      <c r="AC63" s="108"/>
      <c r="AD63" s="108"/>
      <c r="AE63" s="108"/>
    </row>
    <row r="64" spans="1:31" s="31" customFormat="1" ht="12.75" customHeight="1">
      <c r="A64" s="51">
        <v>2021</v>
      </c>
      <c r="B64" s="66" t="s">
        <v>34</v>
      </c>
      <c r="C64" s="92"/>
      <c r="D64" s="79" t="s">
        <v>206</v>
      </c>
      <c r="E64" s="91" t="s">
        <v>194</v>
      </c>
      <c r="F64" s="91" t="s">
        <v>195</v>
      </c>
      <c r="G64" s="83">
        <v>2</v>
      </c>
      <c r="H64" s="83">
        <v>32</v>
      </c>
      <c r="I64" s="61">
        <v>1.5</v>
      </c>
      <c r="J64" s="83">
        <v>24</v>
      </c>
      <c r="K64" s="83">
        <v>0.5</v>
      </c>
      <c r="L64" s="83">
        <v>8</v>
      </c>
      <c r="M64" s="57">
        <v>0</v>
      </c>
      <c r="N64" s="57">
        <v>0</v>
      </c>
      <c r="O64" s="57">
        <v>7</v>
      </c>
      <c r="P64" s="61" t="s">
        <v>73</v>
      </c>
      <c r="Q64" s="61" t="s">
        <v>158</v>
      </c>
      <c r="R64" s="109"/>
      <c r="S64" s="106"/>
      <c r="T64" s="106"/>
      <c r="U64" s="107"/>
      <c r="V64" s="108"/>
      <c r="W64" s="108"/>
      <c r="X64" s="108"/>
      <c r="Y64" s="108"/>
      <c r="Z64" s="108"/>
      <c r="AA64" s="108"/>
      <c r="AB64" s="108"/>
      <c r="AC64" s="108"/>
      <c r="AD64" s="108"/>
      <c r="AE64" s="108"/>
    </row>
    <row r="65" spans="1:31" s="31" customFormat="1" ht="12.75" customHeight="1">
      <c r="A65" s="51">
        <v>2021</v>
      </c>
      <c r="B65" s="66" t="s">
        <v>34</v>
      </c>
      <c r="C65" s="59"/>
      <c r="D65" s="79" t="s">
        <v>207</v>
      </c>
      <c r="E65" s="89" t="s">
        <v>194</v>
      </c>
      <c r="F65" s="91" t="s">
        <v>195</v>
      </c>
      <c r="G65" s="83">
        <v>2</v>
      </c>
      <c r="H65" s="57">
        <f t="shared" si="16"/>
        <v>32</v>
      </c>
      <c r="I65" s="61">
        <v>1.5</v>
      </c>
      <c r="J65" s="57">
        <v>22</v>
      </c>
      <c r="K65" s="83">
        <v>0.5</v>
      </c>
      <c r="L65" s="83">
        <v>10</v>
      </c>
      <c r="M65" s="57">
        <v>0</v>
      </c>
      <c r="N65" s="57">
        <v>0</v>
      </c>
      <c r="O65" s="57">
        <v>6</v>
      </c>
      <c r="P65" s="61" t="s">
        <v>73</v>
      </c>
      <c r="Q65" s="61" t="s">
        <v>158</v>
      </c>
      <c r="R65" s="109"/>
      <c r="S65" s="106"/>
      <c r="T65" s="106"/>
      <c r="U65" s="107"/>
      <c r="V65" s="108"/>
      <c r="W65" s="108"/>
      <c r="X65" s="108"/>
      <c r="Y65" s="108"/>
      <c r="Z65" s="108"/>
      <c r="AA65" s="108"/>
      <c r="AB65" s="108"/>
      <c r="AC65" s="108"/>
      <c r="AD65" s="108"/>
      <c r="AE65" s="108"/>
    </row>
    <row r="66" spans="1:31" s="31" customFormat="1" ht="12.75" customHeight="1">
      <c r="A66" s="51">
        <v>2021</v>
      </c>
      <c r="B66" s="52" t="s">
        <v>34</v>
      </c>
      <c r="C66" s="92" t="s">
        <v>208</v>
      </c>
      <c r="D66" s="67" t="s">
        <v>209</v>
      </c>
      <c r="E66" s="73" t="s">
        <v>112</v>
      </c>
      <c r="F66" s="82" t="s">
        <v>210</v>
      </c>
      <c r="G66" s="57">
        <v>2</v>
      </c>
      <c r="H66" s="57">
        <f>G66*30</f>
        <v>60</v>
      </c>
      <c r="I66" s="57">
        <v>0</v>
      </c>
      <c r="J66" s="57">
        <v>0</v>
      </c>
      <c r="K66" s="57">
        <v>0</v>
      </c>
      <c r="L66" s="57">
        <v>0</v>
      </c>
      <c r="M66" s="57">
        <v>2</v>
      </c>
      <c r="N66" s="57">
        <v>60</v>
      </c>
      <c r="O66" s="57">
        <v>4</v>
      </c>
      <c r="P66" s="82" t="s">
        <v>93</v>
      </c>
      <c r="Q66" s="61" t="s">
        <v>158</v>
      </c>
      <c r="R66" s="109"/>
      <c r="S66" s="106"/>
      <c r="T66" s="106"/>
      <c r="U66" s="107"/>
      <c r="V66" s="108"/>
      <c r="W66" s="108"/>
      <c r="X66" s="108"/>
      <c r="Y66" s="108"/>
      <c r="Z66" s="108"/>
      <c r="AA66" s="108"/>
      <c r="AB66" s="108"/>
      <c r="AC66" s="108"/>
      <c r="AD66" s="108"/>
      <c r="AE66" s="108"/>
    </row>
    <row r="67" spans="1:31" s="31" customFormat="1" ht="12.75" customHeight="1">
      <c r="A67" s="51">
        <v>2021</v>
      </c>
      <c r="B67" s="52" t="s">
        <v>34</v>
      </c>
      <c r="C67" s="92" t="s">
        <v>211</v>
      </c>
      <c r="D67" s="67" t="s">
        <v>212</v>
      </c>
      <c r="E67" s="73" t="s">
        <v>112</v>
      </c>
      <c r="F67" s="82" t="s">
        <v>210</v>
      </c>
      <c r="G67" s="57">
        <v>2</v>
      </c>
      <c r="H67" s="57">
        <f>G67*30</f>
        <v>60</v>
      </c>
      <c r="I67" s="57">
        <v>0</v>
      </c>
      <c r="J67" s="57">
        <v>0</v>
      </c>
      <c r="K67" s="57">
        <v>0</v>
      </c>
      <c r="L67" s="57">
        <v>0</v>
      </c>
      <c r="M67" s="57">
        <v>2</v>
      </c>
      <c r="N67" s="57">
        <v>60</v>
      </c>
      <c r="O67" s="57">
        <v>3</v>
      </c>
      <c r="P67" s="82" t="s">
        <v>93</v>
      </c>
      <c r="Q67" s="61" t="s">
        <v>158</v>
      </c>
      <c r="R67" s="109"/>
      <c r="S67" s="106"/>
      <c r="T67" s="106"/>
      <c r="U67" s="107"/>
      <c r="V67" s="108"/>
      <c r="W67" s="108"/>
      <c r="X67" s="108"/>
      <c r="Y67" s="108"/>
      <c r="Z67" s="108"/>
      <c r="AA67" s="108"/>
      <c r="AB67" s="108"/>
      <c r="AC67" s="108"/>
      <c r="AD67" s="108"/>
      <c r="AE67" s="108"/>
    </row>
    <row r="68" spans="1:31" s="32" customFormat="1" ht="12.75" customHeight="1">
      <c r="A68" s="51">
        <v>2021</v>
      </c>
      <c r="B68" s="52" t="s">
        <v>34</v>
      </c>
      <c r="C68" s="114"/>
      <c r="D68" s="115" t="s">
        <v>213</v>
      </c>
      <c r="E68" s="84" t="s">
        <v>112</v>
      </c>
      <c r="F68" s="84" t="s">
        <v>210</v>
      </c>
      <c r="G68" s="71">
        <v>1</v>
      </c>
      <c r="H68" s="71">
        <v>30</v>
      </c>
      <c r="I68" s="71">
        <v>0</v>
      </c>
      <c r="J68" s="71">
        <v>0</v>
      </c>
      <c r="K68" s="71">
        <v>0</v>
      </c>
      <c r="L68" s="71">
        <v>30</v>
      </c>
      <c r="M68" s="71">
        <v>1</v>
      </c>
      <c r="N68" s="71">
        <v>30</v>
      </c>
      <c r="O68" s="71">
        <v>7</v>
      </c>
      <c r="P68" s="82" t="s">
        <v>93</v>
      </c>
      <c r="Q68" s="61" t="s">
        <v>158</v>
      </c>
      <c r="R68" s="148"/>
      <c r="S68" s="149"/>
      <c r="T68" s="149"/>
      <c r="U68" s="150"/>
      <c r="V68" s="151"/>
      <c r="W68" s="151"/>
      <c r="X68" s="151"/>
      <c r="Y68" s="151"/>
      <c r="Z68" s="151"/>
      <c r="AA68" s="151"/>
      <c r="AB68" s="151"/>
      <c r="AC68" s="151"/>
      <c r="AD68" s="151"/>
      <c r="AE68" s="151"/>
    </row>
    <row r="69" spans="1:31" s="31" customFormat="1" ht="12.75" customHeight="1">
      <c r="A69" s="51">
        <v>2021</v>
      </c>
      <c r="B69" s="52" t="s">
        <v>34</v>
      </c>
      <c r="C69" s="92" t="s">
        <v>214</v>
      </c>
      <c r="D69" s="67" t="s">
        <v>215</v>
      </c>
      <c r="E69" s="73" t="s">
        <v>112</v>
      </c>
      <c r="F69" s="84" t="s">
        <v>186</v>
      </c>
      <c r="G69" s="57">
        <v>3</v>
      </c>
      <c r="H69" s="57">
        <f aca="true" t="shared" si="17" ref="H69:H75">G69*30</f>
        <v>90</v>
      </c>
      <c r="I69" s="57">
        <v>0</v>
      </c>
      <c r="J69" s="57">
        <v>0</v>
      </c>
      <c r="K69" s="57">
        <v>0</v>
      </c>
      <c r="L69" s="57">
        <v>0</v>
      </c>
      <c r="M69" s="57">
        <v>3</v>
      </c>
      <c r="N69" s="57">
        <v>90</v>
      </c>
      <c r="O69" s="57">
        <v>5</v>
      </c>
      <c r="P69" s="82" t="s">
        <v>93</v>
      </c>
      <c r="Q69" s="82" t="s">
        <v>158</v>
      </c>
      <c r="R69" s="109"/>
      <c r="S69" s="106"/>
      <c r="T69" s="106"/>
      <c r="U69" s="107"/>
      <c r="V69" s="108"/>
      <c r="W69" s="108"/>
      <c r="X69" s="108"/>
      <c r="Y69" s="108"/>
      <c r="Z69" s="108"/>
      <c r="AA69" s="108"/>
      <c r="AB69" s="108"/>
      <c r="AC69" s="108"/>
      <c r="AD69" s="108"/>
      <c r="AE69" s="108"/>
    </row>
    <row r="70" spans="1:31" s="33" customFormat="1" ht="12.75" customHeight="1">
      <c r="A70" s="74">
        <v>2021</v>
      </c>
      <c r="B70" s="75" t="s">
        <v>34</v>
      </c>
      <c r="C70" s="116" t="s">
        <v>216</v>
      </c>
      <c r="D70" s="77" t="s">
        <v>217</v>
      </c>
      <c r="E70" s="95" t="s">
        <v>112</v>
      </c>
      <c r="F70" s="95" t="s">
        <v>210</v>
      </c>
      <c r="G70" s="78">
        <v>2</v>
      </c>
      <c r="H70" s="78">
        <f t="shared" si="17"/>
        <v>60</v>
      </c>
      <c r="I70" s="78">
        <v>0</v>
      </c>
      <c r="J70" s="78">
        <v>0</v>
      </c>
      <c r="K70" s="78">
        <v>0</v>
      </c>
      <c r="L70" s="78">
        <v>0</v>
      </c>
      <c r="M70" s="78">
        <v>2</v>
      </c>
      <c r="N70" s="78">
        <v>60</v>
      </c>
      <c r="O70" s="78">
        <v>6</v>
      </c>
      <c r="P70" s="95" t="s">
        <v>93</v>
      </c>
      <c r="Q70" s="95" t="s">
        <v>158</v>
      </c>
      <c r="R70" s="152"/>
      <c r="S70" s="153"/>
      <c r="T70" s="153"/>
      <c r="U70" s="154"/>
      <c r="V70" s="155"/>
      <c r="W70" s="155"/>
      <c r="X70" s="155"/>
      <c r="Y70" s="155"/>
      <c r="Z70" s="155"/>
      <c r="AA70" s="155"/>
      <c r="AB70" s="155"/>
      <c r="AC70" s="155"/>
      <c r="AD70" s="155"/>
      <c r="AE70" s="155"/>
    </row>
    <row r="71" spans="1:31" s="31" customFormat="1" ht="12.75" customHeight="1">
      <c r="A71" s="51">
        <v>2021</v>
      </c>
      <c r="B71" s="52" t="s">
        <v>34</v>
      </c>
      <c r="C71" s="92" t="s">
        <v>216</v>
      </c>
      <c r="D71" s="79" t="s">
        <v>218</v>
      </c>
      <c r="E71" s="73" t="s">
        <v>112</v>
      </c>
      <c r="F71" s="82" t="s">
        <v>210</v>
      </c>
      <c r="G71" s="57">
        <v>3</v>
      </c>
      <c r="H71" s="57">
        <f t="shared" si="17"/>
        <v>90</v>
      </c>
      <c r="I71" s="57">
        <v>0</v>
      </c>
      <c r="J71" s="57">
        <v>0</v>
      </c>
      <c r="K71" s="57">
        <v>0</v>
      </c>
      <c r="L71" s="57">
        <v>0</v>
      </c>
      <c r="M71" s="57">
        <v>3</v>
      </c>
      <c r="N71" s="57">
        <v>90</v>
      </c>
      <c r="O71" s="57">
        <v>7</v>
      </c>
      <c r="P71" s="82" t="s">
        <v>93</v>
      </c>
      <c r="Q71" s="82" t="s">
        <v>158</v>
      </c>
      <c r="R71" s="109"/>
      <c r="S71" s="106"/>
      <c r="T71" s="106"/>
      <c r="U71" s="107"/>
      <c r="V71" s="108"/>
      <c r="W71" s="108"/>
      <c r="X71" s="108"/>
      <c r="Y71" s="108"/>
      <c r="Z71" s="108"/>
      <c r="AA71" s="108"/>
      <c r="AB71" s="108"/>
      <c r="AC71" s="108"/>
      <c r="AD71" s="108"/>
      <c r="AE71" s="108"/>
    </row>
    <row r="72" spans="1:31" s="31" customFormat="1" ht="12.75" customHeight="1">
      <c r="A72" s="51">
        <v>2021</v>
      </c>
      <c r="B72" s="52" t="s">
        <v>34</v>
      </c>
      <c r="C72" s="92" t="s">
        <v>219</v>
      </c>
      <c r="D72" s="79" t="s">
        <v>220</v>
      </c>
      <c r="E72" s="73" t="s">
        <v>112</v>
      </c>
      <c r="F72" s="84" t="s">
        <v>186</v>
      </c>
      <c r="G72" s="57">
        <v>3</v>
      </c>
      <c r="H72" s="57">
        <f t="shared" si="17"/>
        <v>90</v>
      </c>
      <c r="I72" s="57">
        <v>0</v>
      </c>
      <c r="J72" s="57">
        <v>0</v>
      </c>
      <c r="K72" s="57">
        <v>0</v>
      </c>
      <c r="L72" s="57">
        <v>0</v>
      </c>
      <c r="M72" s="57">
        <v>3</v>
      </c>
      <c r="N72" s="57">
        <v>90</v>
      </c>
      <c r="O72" s="57">
        <v>7</v>
      </c>
      <c r="P72" s="82" t="s">
        <v>93</v>
      </c>
      <c r="Q72" s="82" t="s">
        <v>158</v>
      </c>
      <c r="R72" s="109"/>
      <c r="S72" s="106"/>
      <c r="T72" s="106"/>
      <c r="U72" s="107"/>
      <c r="V72" s="108"/>
      <c r="W72" s="108"/>
      <c r="X72" s="108"/>
      <c r="Y72" s="108"/>
      <c r="Z72" s="108"/>
      <c r="AA72" s="108"/>
      <c r="AB72" s="108"/>
      <c r="AC72" s="108"/>
      <c r="AD72" s="108"/>
      <c r="AE72" s="108"/>
    </row>
    <row r="73" spans="1:31" s="31" customFormat="1" ht="12.75" customHeight="1">
      <c r="A73" s="51">
        <v>2021</v>
      </c>
      <c r="B73" s="117" t="s">
        <v>34</v>
      </c>
      <c r="C73" s="118"/>
      <c r="D73" s="119" t="s">
        <v>221</v>
      </c>
      <c r="E73" s="120" t="s">
        <v>112</v>
      </c>
      <c r="F73" s="121" t="s">
        <v>210</v>
      </c>
      <c r="G73" s="122">
        <v>2</v>
      </c>
      <c r="H73" s="57">
        <f t="shared" si="17"/>
        <v>60</v>
      </c>
      <c r="I73" s="122">
        <v>0</v>
      </c>
      <c r="J73" s="122">
        <v>0</v>
      </c>
      <c r="K73" s="122">
        <v>0</v>
      </c>
      <c r="L73" s="122">
        <v>0</v>
      </c>
      <c r="M73" s="122">
        <v>2</v>
      </c>
      <c r="N73" s="122">
        <v>60</v>
      </c>
      <c r="O73" s="122">
        <v>7</v>
      </c>
      <c r="P73" s="82" t="s">
        <v>93</v>
      </c>
      <c r="Q73" s="82" t="s">
        <v>158</v>
      </c>
      <c r="R73" s="109"/>
      <c r="S73" s="156"/>
      <c r="T73" s="156"/>
      <c r="U73" s="157"/>
      <c r="V73" s="108"/>
      <c r="W73" s="108"/>
      <c r="X73" s="108"/>
      <c r="Y73" s="108"/>
      <c r="Z73" s="108"/>
      <c r="AA73" s="108"/>
      <c r="AB73" s="108"/>
      <c r="AC73" s="108"/>
      <c r="AD73" s="108"/>
      <c r="AE73" s="108"/>
    </row>
    <row r="74" spans="1:31" s="31" customFormat="1" ht="12.75" customHeight="1">
      <c r="A74" s="51">
        <v>2021</v>
      </c>
      <c r="B74" s="66" t="s">
        <v>34</v>
      </c>
      <c r="C74" s="59"/>
      <c r="D74" s="79" t="s">
        <v>222</v>
      </c>
      <c r="E74" s="82" t="s">
        <v>112</v>
      </c>
      <c r="F74" s="84" t="s">
        <v>186</v>
      </c>
      <c r="G74" s="57">
        <v>2</v>
      </c>
      <c r="H74" s="57">
        <f t="shared" si="17"/>
        <v>60</v>
      </c>
      <c r="I74" s="57">
        <v>0</v>
      </c>
      <c r="J74" s="57">
        <v>0</v>
      </c>
      <c r="K74" s="57">
        <v>0</v>
      </c>
      <c r="L74" s="57">
        <v>0</v>
      </c>
      <c r="M74" s="57">
        <v>2</v>
      </c>
      <c r="N74" s="57">
        <v>60</v>
      </c>
      <c r="O74" s="57">
        <v>5</v>
      </c>
      <c r="P74" s="82" t="s">
        <v>93</v>
      </c>
      <c r="Q74" s="82" t="s">
        <v>158</v>
      </c>
      <c r="R74" s="57"/>
      <c r="S74" s="106"/>
      <c r="T74" s="106"/>
      <c r="U74" s="106"/>
      <c r="V74" s="108"/>
      <c r="W74" s="108"/>
      <c r="X74" s="108"/>
      <c r="Y74" s="108"/>
      <c r="Z74" s="108"/>
      <c r="AA74" s="108"/>
      <c r="AB74" s="108"/>
      <c r="AC74" s="108"/>
      <c r="AD74" s="108"/>
      <c r="AE74" s="108"/>
    </row>
    <row r="75" spans="1:31" s="28" customFormat="1" ht="12.75" customHeight="1">
      <c r="A75" s="51">
        <v>2021</v>
      </c>
      <c r="B75" s="52" t="s">
        <v>34</v>
      </c>
      <c r="C75" s="123" t="s">
        <v>223</v>
      </c>
      <c r="D75" s="124" t="s">
        <v>224</v>
      </c>
      <c r="E75" s="73" t="s">
        <v>112</v>
      </c>
      <c r="F75" s="84" t="s">
        <v>186</v>
      </c>
      <c r="G75" s="57">
        <v>10</v>
      </c>
      <c r="H75" s="57">
        <v>300</v>
      </c>
      <c r="I75" s="57">
        <v>0</v>
      </c>
      <c r="J75" s="57">
        <v>0</v>
      </c>
      <c r="K75" s="57">
        <v>0</v>
      </c>
      <c r="L75" s="57">
        <v>0</v>
      </c>
      <c r="M75" s="57">
        <v>8</v>
      </c>
      <c r="N75" s="57">
        <v>300</v>
      </c>
      <c r="O75" s="57">
        <v>8</v>
      </c>
      <c r="P75" s="82" t="s">
        <v>93</v>
      </c>
      <c r="Q75" s="82" t="s">
        <v>158</v>
      </c>
      <c r="R75" s="158"/>
      <c r="S75" s="97" t="str">
        <f>IF(G75=I75+K75+M75,"","F")</f>
        <v>F</v>
      </c>
      <c r="T75" s="97">
        <f>IF(H75=J75+L75+N75,"","S")</f>
      </c>
      <c r="U75" s="97">
        <f>IF(O75="","N","")</f>
      </c>
      <c r="V75" s="159"/>
      <c r="W75" s="159"/>
      <c r="X75" s="159"/>
      <c r="Y75" s="159"/>
      <c r="Z75" s="159"/>
      <c r="AA75" s="159"/>
      <c r="AB75" s="159"/>
      <c r="AC75" s="159"/>
      <c r="AD75" s="159"/>
      <c r="AE75" s="159"/>
    </row>
    <row r="76" spans="1:31" s="28" customFormat="1" ht="13.5">
      <c r="A76" s="125"/>
      <c r="B76" s="126"/>
      <c r="C76" s="127"/>
      <c r="D76" s="128" t="s">
        <v>65</v>
      </c>
      <c r="E76" s="125"/>
      <c r="F76" s="129"/>
      <c r="G76" s="109"/>
      <c r="H76" s="109"/>
      <c r="I76" s="109"/>
      <c r="J76" s="109"/>
      <c r="K76" s="109"/>
      <c r="L76" s="109"/>
      <c r="M76" s="109"/>
      <c r="N76" s="109"/>
      <c r="O76" s="109"/>
      <c r="P76" s="129"/>
      <c r="Q76" s="129"/>
      <c r="R76" s="160"/>
      <c r="S76" s="161"/>
      <c r="T76" s="161"/>
      <c r="U76" s="161"/>
      <c r="V76" s="159"/>
      <c r="W76" s="159"/>
      <c r="X76" s="159"/>
      <c r="Y76" s="159"/>
      <c r="Z76" s="159"/>
      <c r="AA76" s="159"/>
      <c r="AB76" s="159"/>
      <c r="AC76" s="159"/>
      <c r="AD76" s="159"/>
      <c r="AE76" s="159"/>
    </row>
    <row r="77" spans="1:31" s="28" customFormat="1" ht="13.5">
      <c r="A77" s="125"/>
      <c r="B77" s="126"/>
      <c r="C77" s="130"/>
      <c r="D77" s="131"/>
      <c r="E77" s="125"/>
      <c r="F77" s="129"/>
      <c r="G77" s="109"/>
      <c r="H77" s="109"/>
      <c r="I77" s="109"/>
      <c r="S77" s="161"/>
      <c r="T77" s="161"/>
      <c r="U77" s="161"/>
      <c r="V77" s="159"/>
      <c r="W77" s="159"/>
      <c r="X77" s="159"/>
      <c r="Y77" s="159"/>
      <c r="Z77" s="159"/>
      <c r="AA77" s="159"/>
      <c r="AB77" s="159"/>
      <c r="AC77" s="159"/>
      <c r="AD77" s="159"/>
      <c r="AE77" s="159"/>
    </row>
    <row r="78" spans="1:31" s="35" customFormat="1" ht="13.5">
      <c r="A78" s="38"/>
      <c r="B78" s="39"/>
      <c r="C78" s="132"/>
      <c r="D78" s="133"/>
      <c r="E78" s="38"/>
      <c r="F78" s="42"/>
      <c r="G78" s="43"/>
      <c r="H78" s="43"/>
      <c r="I78" s="43"/>
      <c r="J78" s="43"/>
      <c r="K78" s="44"/>
      <c r="L78" s="44"/>
      <c r="M78" s="44"/>
      <c r="N78" s="44"/>
      <c r="O78" s="44"/>
      <c r="P78" s="44"/>
      <c r="Q78" s="45"/>
      <c r="R78" s="45"/>
      <c r="S78" s="162"/>
      <c r="T78" s="162"/>
      <c r="U78" s="162"/>
      <c r="V78" s="159"/>
      <c r="W78" s="159"/>
      <c r="X78" s="159"/>
      <c r="Y78" s="159"/>
      <c r="Z78" s="159"/>
      <c r="AA78" s="159"/>
      <c r="AB78" s="159"/>
      <c r="AC78" s="159"/>
      <c r="AD78" s="159"/>
      <c r="AE78" s="159"/>
    </row>
    <row r="79" spans="1:31" s="36" customFormat="1" ht="13.5">
      <c r="A79" s="38"/>
      <c r="B79" s="39"/>
      <c r="C79" s="38"/>
      <c r="D79" s="128" t="s">
        <v>225</v>
      </c>
      <c r="E79" s="134"/>
      <c r="F79" s="135"/>
      <c r="G79" s="136"/>
      <c r="H79" s="136"/>
      <c r="I79" s="136"/>
      <c r="J79" s="136"/>
      <c r="K79" s="136"/>
      <c r="L79" s="136"/>
      <c r="M79" s="136"/>
      <c r="N79" s="136"/>
      <c r="O79" s="136"/>
      <c r="P79" s="136"/>
      <c r="Q79" s="136"/>
      <c r="R79" s="163"/>
      <c r="S79" s="164"/>
      <c r="T79" s="164"/>
      <c r="U79" s="164"/>
      <c r="V79" s="165"/>
      <c r="W79" s="165"/>
      <c r="X79" s="165"/>
      <c r="Y79" s="165"/>
      <c r="Z79" s="165"/>
      <c r="AA79" s="165"/>
      <c r="AB79" s="165"/>
      <c r="AC79" s="165"/>
      <c r="AD79" s="165"/>
      <c r="AE79" s="165"/>
    </row>
    <row r="80" spans="3:31" ht="13.5">
      <c r="C80" s="137">
        <v>1</v>
      </c>
      <c r="D80" s="138" t="s">
        <v>226</v>
      </c>
      <c r="E80" s="138"/>
      <c r="F80" s="139"/>
      <c r="G80" s="140"/>
      <c r="H80" s="140"/>
      <c r="I80" s="140"/>
      <c r="J80" s="140"/>
      <c r="K80" s="140"/>
      <c r="L80" s="140"/>
      <c r="M80" s="140"/>
      <c r="N80" s="140"/>
      <c r="O80" s="140"/>
      <c r="P80" s="140"/>
      <c r="Q80" s="140"/>
      <c r="R80" s="163"/>
      <c r="V80" s="165"/>
      <c r="W80" s="165"/>
      <c r="X80" s="165"/>
      <c r="Y80" s="165"/>
      <c r="Z80" s="165"/>
      <c r="AA80" s="165"/>
      <c r="AB80" s="165"/>
      <c r="AC80" s="165"/>
      <c r="AD80" s="165"/>
      <c r="AE80" s="165"/>
    </row>
    <row r="81" spans="1:31" s="37" customFormat="1" ht="27.75" customHeight="1">
      <c r="A81" s="38"/>
      <c r="B81" s="39"/>
      <c r="C81" s="137">
        <v>2</v>
      </c>
      <c r="D81" s="138" t="s">
        <v>227</v>
      </c>
      <c r="E81" s="138"/>
      <c r="F81" s="139"/>
      <c r="G81" s="140"/>
      <c r="H81" s="140"/>
      <c r="I81" s="140"/>
      <c r="J81" s="140"/>
      <c r="K81" s="140"/>
      <c r="L81" s="140"/>
      <c r="M81" s="140"/>
      <c r="N81" s="140"/>
      <c r="O81" s="140"/>
      <c r="P81" s="140"/>
      <c r="Q81" s="140"/>
      <c r="R81" s="163"/>
      <c r="S81" s="42"/>
      <c r="T81" s="42"/>
      <c r="U81" s="42"/>
      <c r="V81" s="166"/>
      <c r="W81" s="166"/>
      <c r="X81" s="166"/>
      <c r="Y81" s="166"/>
      <c r="Z81" s="166"/>
      <c r="AA81" s="166"/>
      <c r="AB81" s="166"/>
      <c r="AC81" s="166"/>
      <c r="AD81" s="166"/>
      <c r="AE81" s="166"/>
    </row>
    <row r="82" spans="1:31" s="37" customFormat="1" ht="18" customHeight="1">
      <c r="A82" s="38"/>
      <c r="B82" s="39"/>
      <c r="C82" s="137">
        <v>3</v>
      </c>
      <c r="D82" s="138" t="s">
        <v>228</v>
      </c>
      <c r="E82" s="138"/>
      <c r="F82" s="139"/>
      <c r="G82" s="140"/>
      <c r="H82" s="140"/>
      <c r="I82" s="140"/>
      <c r="J82" s="140"/>
      <c r="K82" s="140"/>
      <c r="L82" s="140"/>
      <c r="M82" s="140"/>
      <c r="N82" s="140"/>
      <c r="O82" s="140"/>
      <c r="P82" s="140"/>
      <c r="Q82" s="140"/>
      <c r="R82" s="163"/>
      <c r="S82" s="42"/>
      <c r="T82" s="42"/>
      <c r="U82" s="42"/>
      <c r="V82" s="166"/>
      <c r="W82" s="166"/>
      <c r="X82" s="166"/>
      <c r="Y82" s="166"/>
      <c r="Z82" s="166"/>
      <c r="AA82" s="166"/>
      <c r="AB82" s="166"/>
      <c r="AC82" s="166"/>
      <c r="AD82" s="166"/>
      <c r="AE82" s="166"/>
    </row>
    <row r="83" spans="1:31" s="37" customFormat="1" ht="27" customHeight="1">
      <c r="A83" s="38"/>
      <c r="B83" s="39"/>
      <c r="C83" s="137">
        <v>4</v>
      </c>
      <c r="D83" s="138" t="s">
        <v>229</v>
      </c>
      <c r="E83" s="138"/>
      <c r="F83" s="139"/>
      <c r="G83" s="140"/>
      <c r="H83" s="140"/>
      <c r="I83" s="140"/>
      <c r="J83" s="140"/>
      <c r="K83" s="140"/>
      <c r="L83" s="140"/>
      <c r="M83" s="140"/>
      <c r="N83" s="140"/>
      <c r="O83" s="140"/>
      <c r="P83" s="140"/>
      <c r="Q83" s="140"/>
      <c r="R83" s="163"/>
      <c r="S83" s="42"/>
      <c r="T83" s="42"/>
      <c r="U83" s="42"/>
      <c r="V83" s="166"/>
      <c r="W83" s="166"/>
      <c r="X83" s="166"/>
      <c r="Y83" s="166"/>
      <c r="Z83" s="166"/>
      <c r="AA83" s="166"/>
      <c r="AB83" s="166"/>
      <c r="AC83" s="166"/>
      <c r="AD83" s="166"/>
      <c r="AE83" s="166"/>
    </row>
    <row r="84" spans="1:31" s="37" customFormat="1" ht="18" customHeight="1">
      <c r="A84" s="38"/>
      <c r="B84" s="39"/>
      <c r="C84" s="137">
        <v>5</v>
      </c>
      <c r="D84" s="138" t="s">
        <v>20</v>
      </c>
      <c r="E84" s="138"/>
      <c r="F84" s="139"/>
      <c r="G84" s="140"/>
      <c r="H84" s="140"/>
      <c r="I84" s="140"/>
      <c r="J84" s="140"/>
      <c r="K84" s="140"/>
      <c r="L84" s="140"/>
      <c r="M84" s="140"/>
      <c r="N84" s="140"/>
      <c r="O84" s="140"/>
      <c r="P84" s="140"/>
      <c r="Q84" s="140"/>
      <c r="R84" s="163"/>
      <c r="S84" s="42"/>
      <c r="T84" s="42"/>
      <c r="U84" s="42"/>
      <c r="V84" s="166"/>
      <c r="W84" s="166"/>
      <c r="X84" s="166"/>
      <c r="Y84" s="166"/>
      <c r="Z84" s="166"/>
      <c r="AA84" s="166"/>
      <c r="AB84" s="166"/>
      <c r="AC84" s="166"/>
      <c r="AD84" s="166"/>
      <c r="AE84" s="166"/>
    </row>
    <row r="85" spans="1:31" s="37" customFormat="1" ht="18" customHeight="1">
      <c r="A85" s="38"/>
      <c r="B85" s="39"/>
      <c r="C85" s="137">
        <v>6</v>
      </c>
      <c r="D85" s="141" t="s">
        <v>230</v>
      </c>
      <c r="E85" s="141"/>
      <c r="F85" s="142"/>
      <c r="G85" s="143"/>
      <c r="H85" s="143"/>
      <c r="I85" s="143"/>
      <c r="J85" s="143"/>
      <c r="K85" s="143"/>
      <c r="L85" s="143"/>
      <c r="M85" s="143"/>
      <c r="N85" s="143"/>
      <c r="O85" s="143"/>
      <c r="P85" s="143"/>
      <c r="Q85" s="143"/>
      <c r="R85" s="163"/>
      <c r="S85" s="42"/>
      <c r="T85" s="42"/>
      <c r="U85" s="42"/>
      <c r="V85" s="166"/>
      <c r="W85" s="166"/>
      <c r="X85" s="166"/>
      <c r="Y85" s="166"/>
      <c r="Z85" s="166"/>
      <c r="AA85" s="166"/>
      <c r="AB85" s="166"/>
      <c r="AC85" s="166"/>
      <c r="AD85" s="166"/>
      <c r="AE85" s="166"/>
    </row>
    <row r="86" spans="1:31" s="37" customFormat="1" ht="18" customHeight="1">
      <c r="A86" s="38"/>
      <c r="B86" s="39"/>
      <c r="C86" s="137">
        <v>7</v>
      </c>
      <c r="D86" s="138" t="s">
        <v>21</v>
      </c>
      <c r="E86" s="138"/>
      <c r="F86" s="139"/>
      <c r="G86" s="140"/>
      <c r="H86" s="140"/>
      <c r="I86" s="140"/>
      <c r="J86" s="140"/>
      <c r="K86" s="140"/>
      <c r="L86" s="140"/>
      <c r="M86" s="140"/>
      <c r="N86" s="140"/>
      <c r="O86" s="140"/>
      <c r="P86" s="140"/>
      <c r="Q86" s="140"/>
      <c r="R86" s="163"/>
      <c r="S86" s="42"/>
      <c r="T86" s="42"/>
      <c r="U86" s="42"/>
      <c r="V86" s="166"/>
      <c r="W86" s="166"/>
      <c r="X86" s="166"/>
      <c r="Y86" s="166"/>
      <c r="Z86" s="166"/>
      <c r="AA86" s="166"/>
      <c r="AB86" s="166"/>
      <c r="AC86" s="166"/>
      <c r="AD86" s="166"/>
      <c r="AE86" s="166"/>
    </row>
    <row r="87" spans="1:31" s="37" customFormat="1" ht="18" customHeight="1">
      <c r="A87" s="38"/>
      <c r="B87" s="39"/>
      <c r="C87" s="137">
        <v>8</v>
      </c>
      <c r="D87" s="144" t="s">
        <v>22</v>
      </c>
      <c r="E87" s="145"/>
      <c r="F87" s="146"/>
      <c r="G87" s="147"/>
      <c r="H87" s="147"/>
      <c r="I87" s="147"/>
      <c r="J87" s="147"/>
      <c r="K87" s="147"/>
      <c r="L87" s="147"/>
      <c r="M87" s="147"/>
      <c r="N87" s="147"/>
      <c r="O87" s="147"/>
      <c r="P87" s="147"/>
      <c r="Q87" s="167"/>
      <c r="R87" s="45"/>
      <c r="S87" s="42"/>
      <c r="T87" s="42"/>
      <c r="U87" s="42"/>
      <c r="V87" s="166"/>
      <c r="W87" s="166"/>
      <c r="X87" s="166"/>
      <c r="Y87" s="166"/>
      <c r="Z87" s="166"/>
      <c r="AA87" s="166"/>
      <c r="AB87" s="166"/>
      <c r="AC87" s="166"/>
      <c r="AD87" s="166"/>
      <c r="AE87" s="166"/>
    </row>
    <row r="88" spans="1:31" s="37" customFormat="1" ht="18" customHeight="1">
      <c r="A88" s="38"/>
      <c r="B88" s="39"/>
      <c r="C88" s="137">
        <v>9</v>
      </c>
      <c r="D88" s="144" t="s">
        <v>23</v>
      </c>
      <c r="E88" s="145"/>
      <c r="F88" s="146"/>
      <c r="G88" s="147"/>
      <c r="H88" s="147"/>
      <c r="I88" s="147"/>
      <c r="J88" s="147"/>
      <c r="K88" s="147"/>
      <c r="L88" s="147"/>
      <c r="M88" s="147"/>
      <c r="N88" s="147"/>
      <c r="O88" s="147"/>
      <c r="P88" s="147"/>
      <c r="Q88" s="167"/>
      <c r="R88" s="45"/>
      <c r="S88" s="42"/>
      <c r="T88" s="42"/>
      <c r="U88" s="42"/>
      <c r="V88" s="166"/>
      <c r="W88" s="166"/>
      <c r="X88" s="166"/>
      <c r="Y88" s="166"/>
      <c r="Z88" s="166"/>
      <c r="AA88" s="166"/>
      <c r="AB88" s="166"/>
      <c r="AC88" s="166"/>
      <c r="AD88" s="166"/>
      <c r="AE88" s="166"/>
    </row>
    <row r="89" spans="22:31" ht="22.5" customHeight="1">
      <c r="V89" s="165"/>
      <c r="W89" s="165"/>
      <c r="X89" s="165"/>
      <c r="Y89" s="165"/>
      <c r="Z89" s="165"/>
      <c r="AA89" s="165"/>
      <c r="AB89" s="165"/>
      <c r="AC89" s="165"/>
      <c r="AD89" s="165"/>
      <c r="AE89" s="165"/>
    </row>
    <row r="90" spans="22:31" ht="15.75" customHeight="1">
      <c r="V90" s="165"/>
      <c r="W90" s="165"/>
      <c r="X90" s="165"/>
      <c r="Y90" s="165"/>
      <c r="Z90" s="165"/>
      <c r="AA90" s="165"/>
      <c r="AB90" s="165"/>
      <c r="AC90" s="165"/>
      <c r="AD90" s="165"/>
      <c r="AE90" s="165"/>
    </row>
    <row r="91" spans="22:31" ht="13.5">
      <c r="V91" s="165"/>
      <c r="W91" s="165"/>
      <c r="X91" s="165"/>
      <c r="Y91" s="165"/>
      <c r="Z91" s="165"/>
      <c r="AA91" s="165"/>
      <c r="AB91" s="165"/>
      <c r="AC91" s="165"/>
      <c r="AD91" s="165"/>
      <c r="AE91" s="165"/>
    </row>
    <row r="92" spans="22:31" ht="13.5">
      <c r="V92" s="165"/>
      <c r="W92" s="165"/>
      <c r="X92" s="165"/>
      <c r="Y92" s="165"/>
      <c r="Z92" s="165"/>
      <c r="AA92" s="165"/>
      <c r="AB92" s="165"/>
      <c r="AC92" s="165"/>
      <c r="AD92" s="165"/>
      <c r="AE92" s="165"/>
    </row>
    <row r="93" spans="22:31" ht="13.5">
      <c r="V93" s="165"/>
      <c r="W93" s="165"/>
      <c r="X93" s="165"/>
      <c r="Y93" s="165"/>
      <c r="Z93" s="165"/>
      <c r="AA93" s="165"/>
      <c r="AB93" s="165"/>
      <c r="AC93" s="165"/>
      <c r="AD93" s="165"/>
      <c r="AE93" s="165"/>
    </row>
    <row r="94" spans="22:31" ht="13.5">
      <c r="V94" s="165"/>
      <c r="W94" s="165"/>
      <c r="X94" s="165"/>
      <c r="Y94" s="165"/>
      <c r="Z94" s="165"/>
      <c r="AA94" s="165"/>
      <c r="AB94" s="165"/>
      <c r="AC94" s="165"/>
      <c r="AD94" s="165"/>
      <c r="AE94" s="165"/>
    </row>
    <row r="95" spans="22:31" ht="13.5">
      <c r="V95" s="165"/>
      <c r="W95" s="165"/>
      <c r="X95" s="165"/>
      <c r="Y95" s="165"/>
      <c r="Z95" s="165"/>
      <c r="AA95" s="165"/>
      <c r="AB95" s="165"/>
      <c r="AC95" s="165"/>
      <c r="AD95" s="165"/>
      <c r="AE95" s="165"/>
    </row>
    <row r="96" spans="22:31" ht="13.5">
      <c r="V96" s="165"/>
      <c r="W96" s="165"/>
      <c r="X96" s="165"/>
      <c r="Y96" s="165"/>
      <c r="Z96" s="165"/>
      <c r="AA96" s="165"/>
      <c r="AB96" s="165"/>
      <c r="AC96" s="165"/>
      <c r="AD96" s="165"/>
      <c r="AE96" s="165"/>
    </row>
    <row r="97" spans="22:31" ht="13.5">
      <c r="V97" s="165"/>
      <c r="W97" s="165"/>
      <c r="X97" s="165"/>
      <c r="Y97" s="165"/>
      <c r="Z97" s="165"/>
      <c r="AA97" s="165"/>
      <c r="AB97" s="165"/>
      <c r="AC97" s="165"/>
      <c r="AD97" s="165"/>
      <c r="AE97" s="165"/>
    </row>
    <row r="98" spans="22:31" ht="13.5">
      <c r="V98" s="165"/>
      <c r="W98" s="165"/>
      <c r="X98" s="165"/>
      <c r="Y98" s="165"/>
      <c r="Z98" s="165"/>
      <c r="AA98" s="165"/>
      <c r="AB98" s="165"/>
      <c r="AC98" s="165"/>
      <c r="AD98" s="165"/>
      <c r="AE98" s="165"/>
    </row>
    <row r="99" spans="22:31" ht="13.5">
      <c r="V99" s="165"/>
      <c r="W99" s="165"/>
      <c r="X99" s="165"/>
      <c r="Y99" s="165"/>
      <c r="Z99" s="165"/>
      <c r="AA99" s="165"/>
      <c r="AB99" s="165"/>
      <c r="AC99" s="165"/>
      <c r="AD99" s="165"/>
      <c r="AE99" s="165"/>
    </row>
    <row r="100" spans="22:31" ht="13.5">
      <c r="V100" s="165"/>
      <c r="W100" s="165"/>
      <c r="X100" s="165"/>
      <c r="Y100" s="165"/>
      <c r="Z100" s="165"/>
      <c r="AA100" s="165"/>
      <c r="AB100" s="165"/>
      <c r="AC100" s="165"/>
      <c r="AD100" s="165"/>
      <c r="AE100" s="165"/>
    </row>
    <row r="101" spans="22:31" ht="13.5">
      <c r="V101" s="165"/>
      <c r="W101" s="165"/>
      <c r="X101" s="165"/>
      <c r="Y101" s="165"/>
      <c r="Z101" s="165"/>
      <c r="AA101" s="165"/>
      <c r="AB101" s="165"/>
      <c r="AC101" s="165"/>
      <c r="AD101" s="165"/>
      <c r="AE101" s="165"/>
    </row>
    <row r="102" spans="22:31" ht="13.5">
      <c r="V102" s="165"/>
      <c r="W102" s="165"/>
      <c r="X102" s="165"/>
      <c r="Y102" s="165"/>
      <c r="Z102" s="165"/>
      <c r="AA102" s="165"/>
      <c r="AB102" s="165"/>
      <c r="AC102" s="165"/>
      <c r="AD102" s="165"/>
      <c r="AE102" s="165"/>
    </row>
    <row r="103" spans="22:31" ht="13.5">
      <c r="V103" s="165"/>
      <c r="W103" s="165"/>
      <c r="X103" s="165"/>
      <c r="Y103" s="165"/>
      <c r="Z103" s="165"/>
      <c r="AA103" s="165"/>
      <c r="AB103" s="165"/>
      <c r="AC103" s="165"/>
      <c r="AD103" s="165"/>
      <c r="AE103" s="165"/>
    </row>
    <row r="104" spans="22:31" ht="13.5">
      <c r="V104" s="165"/>
      <c r="W104" s="165"/>
      <c r="X104" s="165"/>
      <c r="Y104" s="165"/>
      <c r="Z104" s="165"/>
      <c r="AA104" s="165"/>
      <c r="AB104" s="165"/>
      <c r="AC104" s="165"/>
      <c r="AD104" s="165"/>
      <c r="AE104" s="165"/>
    </row>
    <row r="105" spans="22:31" ht="13.5">
      <c r="V105" s="165"/>
      <c r="W105" s="165"/>
      <c r="X105" s="165"/>
      <c r="Y105" s="165"/>
      <c r="Z105" s="165"/>
      <c r="AA105" s="165"/>
      <c r="AB105" s="165"/>
      <c r="AC105" s="165"/>
      <c r="AD105" s="165"/>
      <c r="AE105" s="165"/>
    </row>
    <row r="106" spans="22:31" ht="13.5">
      <c r="V106" s="165"/>
      <c r="W106" s="165"/>
      <c r="X106" s="165"/>
      <c r="Y106" s="165"/>
      <c r="Z106" s="165"/>
      <c r="AA106" s="165"/>
      <c r="AB106" s="165"/>
      <c r="AC106" s="165"/>
      <c r="AD106" s="165"/>
      <c r="AE106" s="165"/>
    </row>
    <row r="107" spans="22:31" ht="13.5">
      <c r="V107" s="165"/>
      <c r="W107" s="165"/>
      <c r="X107" s="165"/>
      <c r="Y107" s="165"/>
      <c r="Z107" s="165"/>
      <c r="AA107" s="165"/>
      <c r="AB107" s="165"/>
      <c r="AC107" s="165"/>
      <c r="AD107" s="165"/>
      <c r="AE107" s="165"/>
    </row>
    <row r="108" spans="22:31" ht="13.5">
      <c r="V108" s="165"/>
      <c r="W108" s="165"/>
      <c r="X108" s="165"/>
      <c r="Y108" s="165"/>
      <c r="Z108" s="165"/>
      <c r="AA108" s="165"/>
      <c r="AB108" s="165"/>
      <c r="AC108" s="165"/>
      <c r="AD108" s="165"/>
      <c r="AE108" s="165"/>
    </row>
    <row r="109" spans="22:31" ht="13.5">
      <c r="V109" s="165"/>
      <c r="W109" s="165"/>
      <c r="X109" s="165"/>
      <c r="Y109" s="165"/>
      <c r="Z109" s="165"/>
      <c r="AA109" s="165"/>
      <c r="AB109" s="165"/>
      <c r="AC109" s="165"/>
      <c r="AD109" s="165"/>
      <c r="AE109" s="165"/>
    </row>
    <row r="110" spans="22:31" ht="13.5">
      <c r="V110" s="165"/>
      <c r="W110" s="165"/>
      <c r="X110" s="165"/>
      <c r="Y110" s="165"/>
      <c r="Z110" s="165"/>
      <c r="AA110" s="165"/>
      <c r="AB110" s="165"/>
      <c r="AC110" s="165"/>
      <c r="AD110" s="165"/>
      <c r="AE110" s="165"/>
    </row>
    <row r="111" spans="22:31" ht="13.5">
      <c r="V111" s="165"/>
      <c r="W111" s="165"/>
      <c r="X111" s="165"/>
      <c r="Y111" s="165"/>
      <c r="Z111" s="165"/>
      <c r="AA111" s="165"/>
      <c r="AB111" s="165"/>
      <c r="AC111" s="165"/>
      <c r="AD111" s="165"/>
      <c r="AE111" s="165"/>
    </row>
    <row r="112" spans="22:31" ht="13.5">
      <c r="V112" s="165"/>
      <c r="W112" s="165"/>
      <c r="X112" s="165"/>
      <c r="Y112" s="165"/>
      <c r="Z112" s="165"/>
      <c r="AA112" s="165"/>
      <c r="AB112" s="165"/>
      <c r="AC112" s="165"/>
      <c r="AD112" s="165"/>
      <c r="AE112" s="165"/>
    </row>
    <row r="113" spans="22:31" ht="13.5">
      <c r="V113" s="165"/>
      <c r="W113" s="165"/>
      <c r="X113" s="165"/>
      <c r="Y113" s="165"/>
      <c r="Z113" s="165"/>
      <c r="AA113" s="165"/>
      <c r="AB113" s="165"/>
      <c r="AC113" s="165"/>
      <c r="AD113" s="165"/>
      <c r="AE113" s="165"/>
    </row>
    <row r="114" spans="22:31" ht="13.5">
      <c r="V114" s="165"/>
      <c r="W114" s="165"/>
      <c r="X114" s="165"/>
      <c r="Y114" s="165"/>
      <c r="Z114" s="165"/>
      <c r="AA114" s="165"/>
      <c r="AB114" s="165"/>
      <c r="AC114" s="165"/>
      <c r="AD114" s="165"/>
      <c r="AE114" s="165"/>
    </row>
    <row r="115" spans="22:31" ht="13.5">
      <c r="V115" s="165"/>
      <c r="W115" s="165"/>
      <c r="X115" s="165"/>
      <c r="Y115" s="165"/>
      <c r="Z115" s="165"/>
      <c r="AA115" s="165"/>
      <c r="AB115" s="165"/>
      <c r="AC115" s="165"/>
      <c r="AD115" s="165"/>
      <c r="AE115" s="165"/>
    </row>
    <row r="116" spans="22:31" ht="13.5">
      <c r="V116" s="165"/>
      <c r="W116" s="165"/>
      <c r="X116" s="165"/>
      <c r="Y116" s="165"/>
      <c r="Z116" s="165"/>
      <c r="AA116" s="165"/>
      <c r="AB116" s="165"/>
      <c r="AC116" s="165"/>
      <c r="AD116" s="165"/>
      <c r="AE116" s="165"/>
    </row>
    <row r="117" spans="22:31" ht="13.5">
      <c r="V117" s="165"/>
      <c r="W117" s="165"/>
      <c r="X117" s="165"/>
      <c r="Y117" s="165"/>
      <c r="Z117" s="165"/>
      <c r="AA117" s="165"/>
      <c r="AB117" s="165"/>
      <c r="AC117" s="165"/>
      <c r="AD117" s="165"/>
      <c r="AE117" s="165"/>
    </row>
    <row r="118" spans="22:31" ht="13.5">
      <c r="V118" s="165"/>
      <c r="W118" s="165"/>
      <c r="X118" s="165"/>
      <c r="Y118" s="165"/>
      <c r="Z118" s="165"/>
      <c r="AA118" s="165"/>
      <c r="AB118" s="165"/>
      <c r="AC118" s="165"/>
      <c r="AD118" s="165"/>
      <c r="AE118" s="165"/>
    </row>
    <row r="119" spans="22:31" ht="13.5">
      <c r="V119" s="165"/>
      <c r="W119" s="165"/>
      <c r="X119" s="165"/>
      <c r="Y119" s="165"/>
      <c r="Z119" s="165"/>
      <c r="AA119" s="165"/>
      <c r="AB119" s="165"/>
      <c r="AC119" s="165"/>
      <c r="AD119" s="165"/>
      <c r="AE119" s="165"/>
    </row>
    <row r="120" spans="22:31" ht="13.5">
      <c r="V120" s="165"/>
      <c r="W120" s="165"/>
      <c r="X120" s="165"/>
      <c r="Y120" s="165"/>
      <c r="Z120" s="165"/>
      <c r="AA120" s="165"/>
      <c r="AB120" s="165"/>
      <c r="AC120" s="165"/>
      <c r="AD120" s="165"/>
      <c r="AE120" s="165"/>
    </row>
    <row r="121" spans="22:31" ht="13.5">
      <c r="V121" s="165"/>
      <c r="W121" s="165"/>
      <c r="X121" s="165"/>
      <c r="Y121" s="165"/>
      <c r="Z121" s="165"/>
      <c r="AA121" s="165"/>
      <c r="AB121" s="165"/>
      <c r="AC121" s="165"/>
      <c r="AD121" s="165"/>
      <c r="AE121" s="165"/>
    </row>
    <row r="122" spans="22:31" ht="13.5">
      <c r="V122" s="165"/>
      <c r="W122" s="165"/>
      <c r="X122" s="165"/>
      <c r="Y122" s="165"/>
      <c r="Z122" s="165"/>
      <c r="AA122" s="165"/>
      <c r="AB122" s="165"/>
      <c r="AC122" s="165"/>
      <c r="AD122" s="165"/>
      <c r="AE122" s="165"/>
    </row>
    <row r="123" spans="22:31" ht="13.5">
      <c r="V123" s="165"/>
      <c r="W123" s="165"/>
      <c r="X123" s="165"/>
      <c r="Y123" s="165"/>
      <c r="Z123" s="165"/>
      <c r="AA123" s="165"/>
      <c r="AB123" s="165"/>
      <c r="AC123" s="165"/>
      <c r="AD123" s="165"/>
      <c r="AE123" s="165"/>
    </row>
    <row r="124" spans="22:31" ht="13.5">
      <c r="V124" s="165"/>
      <c r="W124" s="165"/>
      <c r="X124" s="165"/>
      <c r="Y124" s="165"/>
      <c r="Z124" s="165"/>
      <c r="AA124" s="165"/>
      <c r="AB124" s="165"/>
      <c r="AC124" s="165"/>
      <c r="AD124" s="165"/>
      <c r="AE124" s="165"/>
    </row>
    <row r="125" spans="22:31" ht="13.5">
      <c r="V125" s="165"/>
      <c r="W125" s="165"/>
      <c r="X125" s="165"/>
      <c r="Y125" s="165"/>
      <c r="Z125" s="165"/>
      <c r="AA125" s="165"/>
      <c r="AB125" s="165"/>
      <c r="AC125" s="165"/>
      <c r="AD125" s="165"/>
      <c r="AE125" s="165"/>
    </row>
    <row r="126" spans="22:31" ht="13.5">
      <c r="V126" s="165"/>
      <c r="W126" s="165"/>
      <c r="X126" s="165"/>
      <c r="Y126" s="165"/>
      <c r="Z126" s="165"/>
      <c r="AA126" s="165"/>
      <c r="AB126" s="165"/>
      <c r="AC126" s="165"/>
      <c r="AD126" s="165"/>
      <c r="AE126" s="165"/>
    </row>
    <row r="127" spans="22:31" ht="13.5">
      <c r="V127" s="165"/>
      <c r="W127" s="165"/>
      <c r="X127" s="165"/>
      <c r="Y127" s="165"/>
      <c r="Z127" s="165"/>
      <c r="AA127" s="165"/>
      <c r="AB127" s="165"/>
      <c r="AC127" s="165"/>
      <c r="AD127" s="165"/>
      <c r="AE127" s="165"/>
    </row>
    <row r="128" spans="22:31" ht="13.5">
      <c r="V128" s="165"/>
      <c r="W128" s="165"/>
      <c r="X128" s="165"/>
      <c r="Y128" s="165"/>
      <c r="Z128" s="165"/>
      <c r="AA128" s="165"/>
      <c r="AB128" s="165"/>
      <c r="AC128" s="165"/>
      <c r="AD128" s="165"/>
      <c r="AE128" s="165"/>
    </row>
    <row r="129" spans="22:31" ht="13.5">
      <c r="V129" s="165"/>
      <c r="W129" s="165"/>
      <c r="X129" s="165"/>
      <c r="Y129" s="165"/>
      <c r="Z129" s="165"/>
      <c r="AA129" s="165"/>
      <c r="AB129" s="165"/>
      <c r="AC129" s="165"/>
      <c r="AD129" s="165"/>
      <c r="AE129" s="165"/>
    </row>
    <row r="130" spans="22:31" ht="13.5">
      <c r="V130" s="165"/>
      <c r="W130" s="165"/>
      <c r="X130" s="165"/>
      <c r="Y130" s="165"/>
      <c r="Z130" s="165"/>
      <c r="AA130" s="165"/>
      <c r="AB130" s="165"/>
      <c r="AC130" s="165"/>
      <c r="AD130" s="165"/>
      <c r="AE130" s="165"/>
    </row>
    <row r="131" spans="22:31" ht="13.5">
      <c r="V131" s="165"/>
      <c r="W131" s="165"/>
      <c r="X131" s="165"/>
      <c r="Y131" s="165"/>
      <c r="Z131" s="165"/>
      <c r="AA131" s="165"/>
      <c r="AB131" s="165"/>
      <c r="AC131" s="165"/>
      <c r="AD131" s="165"/>
      <c r="AE131" s="165"/>
    </row>
    <row r="132" spans="22:31" ht="13.5">
      <c r="V132" s="165"/>
      <c r="W132" s="165"/>
      <c r="X132" s="165"/>
      <c r="Y132" s="165"/>
      <c r="Z132" s="165"/>
      <c r="AA132" s="165"/>
      <c r="AB132" s="165"/>
      <c r="AC132" s="165"/>
      <c r="AD132" s="165"/>
      <c r="AE132" s="165"/>
    </row>
    <row r="133" spans="22:31" ht="13.5">
      <c r="V133" s="165"/>
      <c r="W133" s="165"/>
      <c r="X133" s="165"/>
      <c r="Y133" s="165"/>
      <c r="Z133" s="165"/>
      <c r="AA133" s="165"/>
      <c r="AB133" s="165"/>
      <c r="AC133" s="165"/>
      <c r="AD133" s="165"/>
      <c r="AE133" s="165"/>
    </row>
    <row r="134" spans="22:31" ht="13.5">
      <c r="V134" s="165"/>
      <c r="W134" s="165"/>
      <c r="X134" s="165"/>
      <c r="Y134" s="165"/>
      <c r="Z134" s="165"/>
      <c r="AA134" s="165"/>
      <c r="AB134" s="165"/>
      <c r="AC134" s="165"/>
      <c r="AD134" s="165"/>
      <c r="AE134" s="165"/>
    </row>
    <row r="135" spans="22:31" ht="13.5">
      <c r="V135" s="165"/>
      <c r="W135" s="165"/>
      <c r="X135" s="165"/>
      <c r="Y135" s="165"/>
      <c r="Z135" s="165"/>
      <c r="AA135" s="165"/>
      <c r="AB135" s="165"/>
      <c r="AC135" s="165"/>
      <c r="AD135" s="165"/>
      <c r="AE135" s="165"/>
    </row>
    <row r="136" spans="22:31" ht="13.5">
      <c r="V136" s="165"/>
      <c r="W136" s="165"/>
      <c r="X136" s="165"/>
      <c r="Y136" s="165"/>
      <c r="Z136" s="165"/>
      <c r="AA136" s="165"/>
      <c r="AB136" s="165"/>
      <c r="AC136" s="165"/>
      <c r="AD136" s="165"/>
      <c r="AE136" s="165"/>
    </row>
    <row r="137" spans="22:31" ht="13.5">
      <c r="V137" s="165"/>
      <c r="W137" s="165"/>
      <c r="X137" s="165"/>
      <c r="Y137" s="165"/>
      <c r="Z137" s="165"/>
      <c r="AA137" s="165"/>
      <c r="AB137" s="165"/>
      <c r="AC137" s="165"/>
      <c r="AD137" s="165"/>
      <c r="AE137" s="165"/>
    </row>
    <row r="138" spans="22:31" ht="13.5">
      <c r="V138" s="165"/>
      <c r="W138" s="165"/>
      <c r="X138" s="165"/>
      <c r="Y138" s="165"/>
      <c r="Z138" s="165"/>
      <c r="AA138" s="165"/>
      <c r="AB138" s="165"/>
      <c r="AC138" s="165"/>
      <c r="AD138" s="165"/>
      <c r="AE138" s="165"/>
    </row>
    <row r="139" spans="22:31" ht="13.5">
      <c r="V139" s="165"/>
      <c r="W139" s="165"/>
      <c r="X139" s="165"/>
      <c r="Y139" s="165"/>
      <c r="Z139" s="165"/>
      <c r="AA139" s="165"/>
      <c r="AB139" s="165"/>
      <c r="AC139" s="165"/>
      <c r="AD139" s="165"/>
      <c r="AE139" s="165"/>
    </row>
    <row r="140" spans="22:31" ht="13.5">
      <c r="V140" s="165"/>
      <c r="W140" s="165"/>
      <c r="X140" s="165"/>
      <c r="Y140" s="165"/>
      <c r="Z140" s="165"/>
      <c r="AA140" s="165"/>
      <c r="AB140" s="165"/>
      <c r="AC140" s="165"/>
      <c r="AD140" s="165"/>
      <c r="AE140" s="165"/>
    </row>
    <row r="141" spans="22:31" ht="13.5">
      <c r="V141" s="165"/>
      <c r="W141" s="165"/>
      <c r="X141" s="165"/>
      <c r="Y141" s="165"/>
      <c r="Z141" s="165"/>
      <c r="AA141" s="165"/>
      <c r="AB141" s="165"/>
      <c r="AC141" s="165"/>
      <c r="AD141" s="165"/>
      <c r="AE141" s="165"/>
    </row>
    <row r="142" spans="22:31" ht="13.5">
      <c r="V142" s="165"/>
      <c r="W142" s="165"/>
      <c r="X142" s="165"/>
      <c r="Y142" s="165"/>
      <c r="Z142" s="165"/>
      <c r="AA142" s="165"/>
      <c r="AB142" s="165"/>
      <c r="AC142" s="165"/>
      <c r="AD142" s="165"/>
      <c r="AE142" s="165"/>
    </row>
    <row r="143" spans="22:31" ht="13.5">
      <c r="V143" s="165"/>
      <c r="W143" s="165"/>
      <c r="X143" s="165"/>
      <c r="Y143" s="165"/>
      <c r="Z143" s="165"/>
      <c r="AA143" s="165"/>
      <c r="AB143" s="165"/>
      <c r="AC143" s="165"/>
      <c r="AD143" s="165"/>
      <c r="AE143" s="165"/>
    </row>
    <row r="144" spans="22:31" ht="13.5">
      <c r="V144" s="165"/>
      <c r="W144" s="165"/>
      <c r="X144" s="165"/>
      <c r="Y144" s="165"/>
      <c r="Z144" s="165"/>
      <c r="AA144" s="165"/>
      <c r="AB144" s="165"/>
      <c r="AC144" s="165"/>
      <c r="AD144" s="165"/>
      <c r="AE144" s="165"/>
    </row>
    <row r="145" spans="22:31" ht="13.5">
      <c r="V145" s="165"/>
      <c r="W145" s="165"/>
      <c r="X145" s="165"/>
      <c r="Y145" s="165"/>
      <c r="Z145" s="165"/>
      <c r="AA145" s="165"/>
      <c r="AB145" s="165"/>
      <c r="AC145" s="165"/>
      <c r="AD145" s="165"/>
      <c r="AE145" s="165"/>
    </row>
    <row r="146" spans="22:31" ht="13.5">
      <c r="V146" s="165"/>
      <c r="W146" s="165"/>
      <c r="X146" s="165"/>
      <c r="Y146" s="165"/>
      <c r="Z146" s="165"/>
      <c r="AA146" s="165"/>
      <c r="AB146" s="165"/>
      <c r="AC146" s="165"/>
      <c r="AD146" s="165"/>
      <c r="AE146" s="165"/>
    </row>
    <row r="147" spans="22:31" ht="13.5">
      <c r="V147" s="165"/>
      <c r="W147" s="165"/>
      <c r="X147" s="165"/>
      <c r="Y147" s="165"/>
      <c r="Z147" s="165"/>
      <c r="AA147" s="165"/>
      <c r="AB147" s="165"/>
      <c r="AC147" s="165"/>
      <c r="AD147" s="165"/>
      <c r="AE147" s="165"/>
    </row>
    <row r="148" spans="22:31" ht="13.5">
      <c r="V148" s="165"/>
      <c r="W148" s="165"/>
      <c r="X148" s="165"/>
      <c r="Y148" s="165"/>
      <c r="Z148" s="165"/>
      <c r="AA148" s="165"/>
      <c r="AB148" s="165"/>
      <c r="AC148" s="165"/>
      <c r="AD148" s="165"/>
      <c r="AE148" s="165"/>
    </row>
    <row r="149" spans="22:31" ht="13.5">
      <c r="V149" s="165"/>
      <c r="W149" s="165"/>
      <c r="X149" s="165"/>
      <c r="Y149" s="165"/>
      <c r="Z149" s="165"/>
      <c r="AA149" s="165"/>
      <c r="AB149" s="165"/>
      <c r="AC149" s="165"/>
      <c r="AD149" s="165"/>
      <c r="AE149" s="165"/>
    </row>
    <row r="150" spans="22:31" ht="13.5">
      <c r="V150" s="165"/>
      <c r="W150" s="165"/>
      <c r="X150" s="165"/>
      <c r="Y150" s="165"/>
      <c r="Z150" s="165"/>
      <c r="AA150" s="165"/>
      <c r="AB150" s="165"/>
      <c r="AC150" s="165"/>
      <c r="AD150" s="165"/>
      <c r="AE150" s="165"/>
    </row>
    <row r="151" spans="22:31" ht="13.5">
      <c r="V151" s="165"/>
      <c r="W151" s="165"/>
      <c r="X151" s="165"/>
      <c r="Y151" s="165"/>
      <c r="Z151" s="165"/>
      <c r="AA151" s="165"/>
      <c r="AB151" s="165"/>
      <c r="AC151" s="165"/>
      <c r="AD151" s="165"/>
      <c r="AE151" s="165"/>
    </row>
    <row r="152" spans="22:31" ht="13.5">
      <c r="V152" s="165"/>
      <c r="W152" s="165"/>
      <c r="X152" s="165"/>
      <c r="Y152" s="165"/>
      <c r="Z152" s="165"/>
      <c r="AA152" s="165"/>
      <c r="AB152" s="165"/>
      <c r="AC152" s="165"/>
      <c r="AD152" s="165"/>
      <c r="AE152" s="165"/>
    </row>
    <row r="153" spans="22:31" ht="13.5">
      <c r="V153" s="165"/>
      <c r="W153" s="165"/>
      <c r="X153" s="165"/>
      <c r="Y153" s="165"/>
      <c r="Z153" s="165"/>
      <c r="AA153" s="165"/>
      <c r="AB153" s="165"/>
      <c r="AC153" s="165"/>
      <c r="AD153" s="165"/>
      <c r="AE153" s="165"/>
    </row>
    <row r="154" spans="22:31" ht="13.5">
      <c r="V154" s="165"/>
      <c r="W154" s="165"/>
      <c r="X154" s="165"/>
      <c r="Y154" s="165"/>
      <c r="Z154" s="165"/>
      <c r="AA154" s="165"/>
      <c r="AB154" s="165"/>
      <c r="AC154" s="165"/>
      <c r="AD154" s="165"/>
      <c r="AE154" s="165"/>
    </row>
    <row r="155" spans="22:31" ht="13.5">
      <c r="V155" s="165"/>
      <c r="W155" s="165"/>
      <c r="X155" s="165"/>
      <c r="Y155" s="165"/>
      <c r="Z155" s="165"/>
      <c r="AA155" s="165"/>
      <c r="AB155" s="165"/>
      <c r="AC155" s="165"/>
      <c r="AD155" s="165"/>
      <c r="AE155" s="165"/>
    </row>
    <row r="156" spans="22:31" ht="13.5">
      <c r="V156" s="165"/>
      <c r="W156" s="165"/>
      <c r="X156" s="165"/>
      <c r="Y156" s="165"/>
      <c r="Z156" s="165"/>
      <c r="AA156" s="165"/>
      <c r="AB156" s="165"/>
      <c r="AC156" s="165"/>
      <c r="AD156" s="165"/>
      <c r="AE156" s="165"/>
    </row>
    <row r="157" spans="22:31" ht="13.5">
      <c r="V157" s="165"/>
      <c r="W157" s="165"/>
      <c r="X157" s="165"/>
      <c r="Y157" s="165"/>
      <c r="Z157" s="165"/>
      <c r="AA157" s="165"/>
      <c r="AB157" s="165"/>
      <c r="AC157" s="165"/>
      <c r="AD157" s="165"/>
      <c r="AE157" s="165"/>
    </row>
    <row r="158" spans="22:31" ht="13.5">
      <c r="V158" s="165"/>
      <c r="W158" s="165"/>
      <c r="X158" s="165"/>
      <c r="Y158" s="165"/>
      <c r="Z158" s="165"/>
      <c r="AA158" s="165"/>
      <c r="AB158" s="165"/>
      <c r="AC158" s="165"/>
      <c r="AD158" s="165"/>
      <c r="AE158" s="165"/>
    </row>
    <row r="159" spans="22:31" ht="13.5">
      <c r="V159" s="165"/>
      <c r="W159" s="165"/>
      <c r="X159" s="165"/>
      <c r="Y159" s="165"/>
      <c r="Z159" s="165"/>
      <c r="AA159" s="165"/>
      <c r="AB159" s="165"/>
      <c r="AC159" s="165"/>
      <c r="AD159" s="165"/>
      <c r="AE159" s="165"/>
    </row>
    <row r="160" spans="22:31" ht="13.5">
      <c r="V160" s="165"/>
      <c r="W160" s="165"/>
      <c r="X160" s="165"/>
      <c r="Y160" s="165"/>
      <c r="Z160" s="165"/>
      <c r="AA160" s="165"/>
      <c r="AB160" s="165"/>
      <c r="AC160" s="165"/>
      <c r="AD160" s="165"/>
      <c r="AE160" s="165"/>
    </row>
    <row r="161" spans="22:31" ht="13.5">
      <c r="V161" s="165"/>
      <c r="W161" s="165"/>
      <c r="X161" s="165"/>
      <c r="Y161" s="165"/>
      <c r="Z161" s="165"/>
      <c r="AA161" s="165"/>
      <c r="AB161" s="165"/>
      <c r="AC161" s="165"/>
      <c r="AD161" s="165"/>
      <c r="AE161" s="165"/>
    </row>
    <row r="162" spans="22:31" ht="13.5">
      <c r="V162" s="165"/>
      <c r="W162" s="165"/>
      <c r="X162" s="165"/>
      <c r="Y162" s="165"/>
      <c r="Z162" s="165"/>
      <c r="AA162" s="165"/>
      <c r="AB162" s="165"/>
      <c r="AC162" s="165"/>
      <c r="AD162" s="165"/>
      <c r="AE162" s="165"/>
    </row>
    <row r="163" spans="22:31" ht="13.5">
      <c r="V163" s="165"/>
      <c r="W163" s="165"/>
      <c r="X163" s="165"/>
      <c r="Y163" s="165"/>
      <c r="Z163" s="165"/>
      <c r="AA163" s="165"/>
      <c r="AB163" s="165"/>
      <c r="AC163" s="165"/>
      <c r="AD163" s="165"/>
      <c r="AE163" s="165"/>
    </row>
    <row r="164" spans="22:31" ht="13.5">
      <c r="V164" s="165"/>
      <c r="W164" s="165"/>
      <c r="X164" s="165"/>
      <c r="Y164" s="165"/>
      <c r="Z164" s="165"/>
      <c r="AA164" s="165"/>
      <c r="AB164" s="165"/>
      <c r="AC164" s="165"/>
      <c r="AD164" s="165"/>
      <c r="AE164" s="165"/>
    </row>
    <row r="165" spans="22:31" ht="13.5">
      <c r="V165" s="165"/>
      <c r="W165" s="165"/>
      <c r="X165" s="165"/>
      <c r="Y165" s="165"/>
      <c r="Z165" s="165"/>
      <c r="AA165" s="165"/>
      <c r="AB165" s="165"/>
      <c r="AC165" s="165"/>
      <c r="AD165" s="165"/>
      <c r="AE165" s="165"/>
    </row>
    <row r="166" spans="22:31" ht="13.5">
      <c r="V166" s="165"/>
      <c r="W166" s="165"/>
      <c r="X166" s="165"/>
      <c r="Y166" s="165"/>
      <c r="Z166" s="165"/>
      <c r="AA166" s="165"/>
      <c r="AB166" s="165"/>
      <c r="AC166" s="165"/>
      <c r="AD166" s="165"/>
      <c r="AE166" s="165"/>
    </row>
    <row r="167" spans="22:31" ht="13.5">
      <c r="V167" s="165"/>
      <c r="W167" s="165"/>
      <c r="X167" s="165"/>
      <c r="Y167" s="165"/>
      <c r="Z167" s="165"/>
      <c r="AA167" s="165"/>
      <c r="AB167" s="165"/>
      <c r="AC167" s="165"/>
      <c r="AD167" s="165"/>
      <c r="AE167" s="165"/>
    </row>
    <row r="168" spans="22:31" ht="13.5">
      <c r="V168" s="165"/>
      <c r="W168" s="165"/>
      <c r="X168" s="165"/>
      <c r="Y168" s="165"/>
      <c r="Z168" s="165"/>
      <c r="AA168" s="165"/>
      <c r="AB168" s="165"/>
      <c r="AC168" s="165"/>
      <c r="AD168" s="165"/>
      <c r="AE168" s="165"/>
    </row>
    <row r="169" spans="22:31" ht="13.5">
      <c r="V169" s="165"/>
      <c r="W169" s="165"/>
      <c r="X169" s="165"/>
      <c r="Y169" s="165"/>
      <c r="Z169" s="165"/>
      <c r="AA169" s="165"/>
      <c r="AB169" s="165"/>
      <c r="AC169" s="165"/>
      <c r="AD169" s="165"/>
      <c r="AE169" s="165"/>
    </row>
    <row r="170" spans="22:31" ht="13.5">
      <c r="V170" s="165"/>
      <c r="W170" s="165"/>
      <c r="X170" s="165"/>
      <c r="Y170" s="165"/>
      <c r="Z170" s="165"/>
      <c r="AA170" s="165"/>
      <c r="AB170" s="165"/>
      <c r="AC170" s="165"/>
      <c r="AD170" s="165"/>
      <c r="AE170" s="165"/>
    </row>
    <row r="171" spans="22:31" ht="13.5">
      <c r="V171" s="165"/>
      <c r="W171" s="165"/>
      <c r="X171" s="165"/>
      <c r="Y171" s="165"/>
      <c r="Z171" s="165"/>
      <c r="AA171" s="165"/>
      <c r="AB171" s="165"/>
      <c r="AC171" s="165"/>
      <c r="AD171" s="165"/>
      <c r="AE171" s="165"/>
    </row>
    <row r="172" spans="22:31" ht="13.5">
      <c r="V172" s="165"/>
      <c r="W172" s="165"/>
      <c r="X172" s="165"/>
      <c r="Y172" s="165"/>
      <c r="Z172" s="165"/>
      <c r="AA172" s="165"/>
      <c r="AB172" s="165"/>
      <c r="AC172" s="165"/>
      <c r="AD172" s="165"/>
      <c r="AE172" s="165"/>
    </row>
    <row r="173" spans="22:31" ht="13.5">
      <c r="V173" s="165"/>
      <c r="W173" s="165"/>
      <c r="X173" s="165"/>
      <c r="Y173" s="165"/>
      <c r="Z173" s="165"/>
      <c r="AA173" s="165"/>
      <c r="AB173" s="165"/>
      <c r="AC173" s="165"/>
      <c r="AD173" s="165"/>
      <c r="AE173" s="165"/>
    </row>
    <row r="174" spans="22:31" ht="13.5">
      <c r="V174" s="165"/>
      <c r="W174" s="165"/>
      <c r="X174" s="165"/>
      <c r="Y174" s="165"/>
      <c r="Z174" s="165"/>
      <c r="AA174" s="165"/>
      <c r="AB174" s="165"/>
      <c r="AC174" s="165"/>
      <c r="AD174" s="165"/>
      <c r="AE174" s="165"/>
    </row>
    <row r="175" spans="22:31" ht="13.5">
      <c r="V175" s="165"/>
      <c r="W175" s="165"/>
      <c r="X175" s="165"/>
      <c r="Y175" s="165"/>
      <c r="Z175" s="165"/>
      <c r="AA175" s="165"/>
      <c r="AB175" s="165"/>
      <c r="AC175" s="165"/>
      <c r="AD175" s="165"/>
      <c r="AE175" s="165"/>
    </row>
    <row r="176" spans="22:31" ht="13.5">
      <c r="V176" s="165"/>
      <c r="W176" s="165"/>
      <c r="X176" s="165"/>
      <c r="Y176" s="165"/>
      <c r="Z176" s="165"/>
      <c r="AA176" s="165"/>
      <c r="AB176" s="165"/>
      <c r="AC176" s="165"/>
      <c r="AD176" s="165"/>
      <c r="AE176" s="165"/>
    </row>
    <row r="177" spans="22:31" ht="13.5">
      <c r="V177" s="165"/>
      <c r="W177" s="165"/>
      <c r="X177" s="165"/>
      <c r="Y177" s="165"/>
      <c r="Z177" s="165"/>
      <c r="AA177" s="165"/>
      <c r="AB177" s="165"/>
      <c r="AC177" s="165"/>
      <c r="AD177" s="165"/>
      <c r="AE177" s="165"/>
    </row>
    <row r="178" spans="22:31" ht="13.5">
      <c r="V178" s="165"/>
      <c r="W178" s="165"/>
      <c r="X178" s="165"/>
      <c r="Y178" s="165"/>
      <c r="Z178" s="165"/>
      <c r="AA178" s="165"/>
      <c r="AB178" s="165"/>
      <c r="AC178" s="165"/>
      <c r="AD178" s="165"/>
      <c r="AE178" s="165"/>
    </row>
    <row r="179" spans="22:31" ht="13.5">
      <c r="V179" s="165"/>
      <c r="W179" s="165"/>
      <c r="X179" s="165"/>
      <c r="Y179" s="165"/>
      <c r="Z179" s="165"/>
      <c r="AA179" s="165"/>
      <c r="AB179" s="165"/>
      <c r="AC179" s="165"/>
      <c r="AD179" s="165"/>
      <c r="AE179" s="165"/>
    </row>
    <row r="180" spans="22:31" ht="13.5">
      <c r="V180" s="165"/>
      <c r="W180" s="165"/>
      <c r="X180" s="165"/>
      <c r="Y180" s="165"/>
      <c r="Z180" s="165"/>
      <c r="AA180" s="165"/>
      <c r="AB180" s="165"/>
      <c r="AC180" s="165"/>
      <c r="AD180" s="165"/>
      <c r="AE180" s="165"/>
    </row>
    <row r="181" spans="22:31" ht="13.5">
      <c r="V181" s="165"/>
      <c r="W181" s="165"/>
      <c r="X181" s="165"/>
      <c r="Y181" s="165"/>
      <c r="Z181" s="165"/>
      <c r="AA181" s="165"/>
      <c r="AB181" s="165"/>
      <c r="AC181" s="165"/>
      <c r="AD181" s="165"/>
      <c r="AE181" s="165"/>
    </row>
    <row r="182" spans="22:31" ht="13.5">
      <c r="V182" s="165"/>
      <c r="W182" s="165"/>
      <c r="X182" s="165"/>
      <c r="Y182" s="165"/>
      <c r="Z182" s="165"/>
      <c r="AA182" s="165"/>
      <c r="AB182" s="165"/>
      <c r="AC182" s="165"/>
      <c r="AD182" s="165"/>
      <c r="AE182" s="165"/>
    </row>
    <row r="183" spans="22:31" ht="13.5">
      <c r="V183" s="165"/>
      <c r="W183" s="165"/>
      <c r="X183" s="165"/>
      <c r="Y183" s="165"/>
      <c r="Z183" s="165"/>
      <c r="AA183" s="165"/>
      <c r="AB183" s="165"/>
      <c r="AC183" s="165"/>
      <c r="AD183" s="165"/>
      <c r="AE183" s="165"/>
    </row>
    <row r="184" spans="22:31" ht="13.5">
      <c r="V184" s="165"/>
      <c r="W184" s="165"/>
      <c r="X184" s="165"/>
      <c r="Y184" s="165"/>
      <c r="Z184" s="165"/>
      <c r="AA184" s="165"/>
      <c r="AB184" s="165"/>
      <c r="AC184" s="165"/>
      <c r="AD184" s="165"/>
      <c r="AE184" s="165"/>
    </row>
    <row r="185" spans="22:31" ht="13.5">
      <c r="V185" s="165"/>
      <c r="W185" s="165"/>
      <c r="X185" s="165"/>
      <c r="Y185" s="165"/>
      <c r="Z185" s="165"/>
      <c r="AA185" s="165"/>
      <c r="AB185" s="165"/>
      <c r="AC185" s="165"/>
      <c r="AD185" s="165"/>
      <c r="AE185" s="165"/>
    </row>
    <row r="186" spans="22:31" ht="13.5">
      <c r="V186" s="165"/>
      <c r="W186" s="165"/>
      <c r="X186" s="165"/>
      <c r="Y186" s="165"/>
      <c r="Z186" s="165"/>
      <c r="AA186" s="165"/>
      <c r="AB186" s="165"/>
      <c r="AC186" s="165"/>
      <c r="AD186" s="165"/>
      <c r="AE186" s="165"/>
    </row>
    <row r="187" spans="22:31" ht="13.5">
      <c r="V187" s="165"/>
      <c r="W187" s="165"/>
      <c r="X187" s="165"/>
      <c r="Y187" s="165"/>
      <c r="Z187" s="165"/>
      <c r="AA187" s="165"/>
      <c r="AB187" s="165"/>
      <c r="AC187" s="165"/>
      <c r="AD187" s="165"/>
      <c r="AE187" s="165"/>
    </row>
    <row r="188" spans="22:31" ht="13.5">
      <c r="V188" s="165"/>
      <c r="W188" s="165"/>
      <c r="X188" s="165"/>
      <c r="Y188" s="165"/>
      <c r="Z188" s="165"/>
      <c r="AA188" s="165"/>
      <c r="AB188" s="165"/>
      <c r="AC188" s="165"/>
      <c r="AD188" s="165"/>
      <c r="AE188" s="165"/>
    </row>
    <row r="189" spans="22:31" ht="13.5">
      <c r="V189" s="165"/>
      <c r="W189" s="165"/>
      <c r="X189" s="165"/>
      <c r="Y189" s="165"/>
      <c r="Z189" s="165"/>
      <c r="AA189" s="165"/>
      <c r="AB189" s="165"/>
      <c r="AC189" s="165"/>
      <c r="AD189" s="165"/>
      <c r="AE189" s="165"/>
    </row>
    <row r="190" spans="22:31" ht="13.5">
      <c r="V190" s="165"/>
      <c r="W190" s="165"/>
      <c r="X190" s="165"/>
      <c r="Y190" s="165"/>
      <c r="Z190" s="165"/>
      <c r="AA190" s="165"/>
      <c r="AB190" s="165"/>
      <c r="AC190" s="165"/>
      <c r="AD190" s="165"/>
      <c r="AE190" s="165"/>
    </row>
    <row r="191" spans="22:31" ht="13.5">
      <c r="V191" s="165"/>
      <c r="W191" s="165"/>
      <c r="X191" s="165"/>
      <c r="Y191" s="165"/>
      <c r="Z191" s="165"/>
      <c r="AA191" s="165"/>
      <c r="AB191" s="165"/>
      <c r="AC191" s="165"/>
      <c r="AD191" s="165"/>
      <c r="AE191" s="165"/>
    </row>
    <row r="192" spans="22:31" ht="13.5">
      <c r="V192" s="165"/>
      <c r="W192" s="165"/>
      <c r="X192" s="165"/>
      <c r="Y192" s="165"/>
      <c r="Z192" s="165"/>
      <c r="AA192" s="165"/>
      <c r="AB192" s="165"/>
      <c r="AC192" s="165"/>
      <c r="AD192" s="165"/>
      <c r="AE192" s="165"/>
    </row>
    <row r="193" spans="22:31" ht="13.5">
      <c r="V193" s="165"/>
      <c r="W193" s="165"/>
      <c r="X193" s="165"/>
      <c r="Y193" s="165"/>
      <c r="Z193" s="165"/>
      <c r="AA193" s="165"/>
      <c r="AB193" s="165"/>
      <c r="AC193" s="165"/>
      <c r="AD193" s="165"/>
      <c r="AE193" s="165"/>
    </row>
    <row r="194" spans="22:31" ht="13.5">
      <c r="V194" s="165"/>
      <c r="W194" s="165"/>
      <c r="X194" s="165"/>
      <c r="Y194" s="165"/>
      <c r="Z194" s="165"/>
      <c r="AA194" s="165"/>
      <c r="AB194" s="165"/>
      <c r="AC194" s="165"/>
      <c r="AD194" s="165"/>
      <c r="AE194" s="165"/>
    </row>
    <row r="195" spans="22:31" ht="13.5">
      <c r="V195" s="165"/>
      <c r="W195" s="165"/>
      <c r="X195" s="165"/>
      <c r="Y195" s="165"/>
      <c r="Z195" s="165"/>
      <c r="AA195" s="165"/>
      <c r="AB195" s="165"/>
      <c r="AC195" s="165"/>
      <c r="AD195" s="165"/>
      <c r="AE195" s="165"/>
    </row>
    <row r="196" spans="22:31" ht="13.5">
      <c r="V196" s="165"/>
      <c r="W196" s="165"/>
      <c r="X196" s="165"/>
      <c r="Y196" s="165"/>
      <c r="Z196" s="165"/>
      <c r="AA196" s="165"/>
      <c r="AB196" s="165"/>
      <c r="AC196" s="165"/>
      <c r="AD196" s="165"/>
      <c r="AE196" s="165"/>
    </row>
    <row r="197" spans="22:31" ht="13.5">
      <c r="V197" s="165"/>
      <c r="W197" s="165"/>
      <c r="X197" s="165"/>
      <c r="Y197" s="165"/>
      <c r="Z197" s="165"/>
      <c r="AA197" s="165"/>
      <c r="AB197" s="165"/>
      <c r="AC197" s="165"/>
      <c r="AD197" s="165"/>
      <c r="AE197" s="165"/>
    </row>
    <row r="198" spans="22:31" ht="13.5">
      <c r="V198" s="165"/>
      <c r="W198" s="165"/>
      <c r="X198" s="165"/>
      <c r="Y198" s="165"/>
      <c r="Z198" s="165"/>
      <c r="AA198" s="165"/>
      <c r="AB198" s="165"/>
      <c r="AC198" s="165"/>
      <c r="AD198" s="165"/>
      <c r="AE198" s="165"/>
    </row>
    <row r="199" spans="22:31" ht="13.5">
      <c r="V199" s="165"/>
      <c r="W199" s="165"/>
      <c r="X199" s="165"/>
      <c r="Y199" s="165"/>
      <c r="Z199" s="165"/>
      <c r="AA199" s="165"/>
      <c r="AB199" s="165"/>
      <c r="AC199" s="165"/>
      <c r="AD199" s="165"/>
      <c r="AE199" s="165"/>
    </row>
    <row r="200" spans="22:31" ht="13.5">
      <c r="V200" s="165"/>
      <c r="W200" s="165"/>
      <c r="X200" s="165"/>
      <c r="Y200" s="165"/>
      <c r="Z200" s="165"/>
      <c r="AA200" s="165"/>
      <c r="AB200" s="165"/>
      <c r="AC200" s="165"/>
      <c r="AD200" s="165"/>
      <c r="AE200" s="165"/>
    </row>
    <row r="201" spans="22:31" ht="13.5">
      <c r="V201" s="165"/>
      <c r="W201" s="165"/>
      <c r="X201" s="165"/>
      <c r="Y201" s="165"/>
      <c r="Z201" s="165"/>
      <c r="AA201" s="165"/>
      <c r="AB201" s="165"/>
      <c r="AC201" s="165"/>
      <c r="AD201" s="165"/>
      <c r="AE201" s="165"/>
    </row>
    <row r="202" spans="22:31" ht="13.5">
      <c r="V202" s="165"/>
      <c r="W202" s="165"/>
      <c r="X202" s="165"/>
      <c r="Y202" s="165"/>
      <c r="Z202" s="165"/>
      <c r="AA202" s="165"/>
      <c r="AB202" s="165"/>
      <c r="AC202" s="165"/>
      <c r="AD202" s="165"/>
      <c r="AE202" s="165"/>
    </row>
    <row r="203" spans="22:31" ht="13.5">
      <c r="V203" s="165"/>
      <c r="W203" s="165"/>
      <c r="X203" s="165"/>
      <c r="Y203" s="165"/>
      <c r="Z203" s="165"/>
      <c r="AA203" s="165"/>
      <c r="AB203" s="165"/>
      <c r="AC203" s="165"/>
      <c r="AD203" s="165"/>
      <c r="AE203" s="165"/>
    </row>
    <row r="204" spans="22:31" ht="13.5">
      <c r="V204" s="165"/>
      <c r="W204" s="165"/>
      <c r="X204" s="165"/>
      <c r="Y204" s="165"/>
      <c r="Z204" s="165"/>
      <c r="AA204" s="165"/>
      <c r="AB204" s="165"/>
      <c r="AC204" s="165"/>
      <c r="AD204" s="165"/>
      <c r="AE204" s="165"/>
    </row>
    <row r="205" spans="22:31" ht="13.5">
      <c r="V205" s="165"/>
      <c r="W205" s="165"/>
      <c r="X205" s="165"/>
      <c r="Y205" s="165"/>
      <c r="Z205" s="165"/>
      <c r="AA205" s="165"/>
      <c r="AB205" s="165"/>
      <c r="AC205" s="165"/>
      <c r="AD205" s="165"/>
      <c r="AE205" s="165"/>
    </row>
    <row r="206" spans="22:31" ht="13.5">
      <c r="V206" s="165"/>
      <c r="W206" s="165"/>
      <c r="X206" s="165"/>
      <c r="Y206" s="165"/>
      <c r="Z206" s="165"/>
      <c r="AA206" s="165"/>
      <c r="AB206" s="165"/>
      <c r="AC206" s="165"/>
      <c r="AD206" s="165"/>
      <c r="AE206" s="165"/>
    </row>
    <row r="207" spans="22:31" ht="13.5">
      <c r="V207" s="165"/>
      <c r="W207" s="165"/>
      <c r="X207" s="165"/>
      <c r="Y207" s="165"/>
      <c r="Z207" s="165"/>
      <c r="AA207" s="165"/>
      <c r="AB207" s="165"/>
      <c r="AC207" s="165"/>
      <c r="AD207" s="165"/>
      <c r="AE207" s="165"/>
    </row>
    <row r="208" spans="22:31" ht="13.5">
      <c r="V208" s="165"/>
      <c r="W208" s="165"/>
      <c r="X208" s="165"/>
      <c r="Y208" s="165"/>
      <c r="Z208" s="165"/>
      <c r="AA208" s="165"/>
      <c r="AB208" s="165"/>
      <c r="AC208" s="165"/>
      <c r="AD208" s="165"/>
      <c r="AE208" s="165"/>
    </row>
    <row r="209" spans="22:31" ht="13.5">
      <c r="V209" s="165"/>
      <c r="W209" s="165"/>
      <c r="X209" s="165"/>
      <c r="Y209" s="165"/>
      <c r="Z209" s="165"/>
      <c r="AA209" s="165"/>
      <c r="AB209" s="165"/>
      <c r="AC209" s="165"/>
      <c r="AD209" s="165"/>
      <c r="AE209" s="165"/>
    </row>
    <row r="210" spans="22:31" ht="13.5">
      <c r="V210" s="165"/>
      <c r="W210" s="165"/>
      <c r="X210" s="165"/>
      <c r="Y210" s="165"/>
      <c r="Z210" s="165"/>
      <c r="AA210" s="165"/>
      <c r="AB210" s="165"/>
      <c r="AC210" s="165"/>
      <c r="AD210" s="165"/>
      <c r="AE210" s="165"/>
    </row>
    <row r="211" spans="22:31" ht="13.5">
      <c r="V211" s="165"/>
      <c r="W211" s="165"/>
      <c r="X211" s="165"/>
      <c r="Y211" s="165"/>
      <c r="Z211" s="165"/>
      <c r="AA211" s="165"/>
      <c r="AB211" s="165"/>
      <c r="AC211" s="165"/>
      <c r="AD211" s="165"/>
      <c r="AE211" s="165"/>
    </row>
    <row r="212" spans="22:31" ht="13.5">
      <c r="V212" s="165"/>
      <c r="W212" s="165"/>
      <c r="X212" s="165"/>
      <c r="Y212" s="165"/>
      <c r="Z212" s="165"/>
      <c r="AA212" s="165"/>
      <c r="AB212" s="165"/>
      <c r="AC212" s="165"/>
      <c r="AD212" s="165"/>
      <c r="AE212" s="165"/>
    </row>
    <row r="213" spans="22:31" ht="13.5">
      <c r="V213" s="165"/>
      <c r="W213" s="165"/>
      <c r="X213" s="165"/>
      <c r="Y213" s="165"/>
      <c r="Z213" s="165"/>
      <c r="AA213" s="165"/>
      <c r="AB213" s="165"/>
      <c r="AC213" s="165"/>
      <c r="AD213" s="165"/>
      <c r="AE213" s="165"/>
    </row>
    <row r="214" spans="22:31" ht="13.5">
      <c r="V214" s="165"/>
      <c r="W214" s="165"/>
      <c r="X214" s="165"/>
      <c r="Y214" s="165"/>
      <c r="Z214" s="165"/>
      <c r="AA214" s="165"/>
      <c r="AB214" s="165"/>
      <c r="AC214" s="165"/>
      <c r="AD214" s="165"/>
      <c r="AE214" s="165"/>
    </row>
    <row r="215" spans="22:31" ht="13.5">
      <c r="V215" s="165"/>
      <c r="W215" s="165"/>
      <c r="X215" s="165"/>
      <c r="Y215" s="165"/>
      <c r="Z215" s="165"/>
      <c r="AA215" s="165"/>
      <c r="AB215" s="165"/>
      <c r="AC215" s="165"/>
      <c r="AD215" s="165"/>
      <c r="AE215" s="165"/>
    </row>
    <row r="216" spans="22:31" ht="13.5">
      <c r="V216" s="165"/>
      <c r="W216" s="165"/>
      <c r="X216" s="165"/>
      <c r="Y216" s="165"/>
      <c r="Z216" s="165"/>
      <c r="AA216" s="165"/>
      <c r="AB216" s="165"/>
      <c r="AC216" s="165"/>
      <c r="AD216" s="165"/>
      <c r="AE216" s="165"/>
    </row>
    <row r="217" spans="22:31" ht="13.5">
      <c r="V217" s="165"/>
      <c r="W217" s="165"/>
      <c r="X217" s="165"/>
      <c r="Y217" s="165"/>
      <c r="Z217" s="165"/>
      <c r="AA217" s="165"/>
      <c r="AB217" s="165"/>
      <c r="AC217" s="165"/>
      <c r="AD217" s="165"/>
      <c r="AE217" s="165"/>
    </row>
    <row r="218" spans="22:31" ht="13.5">
      <c r="V218" s="165"/>
      <c r="W218" s="165"/>
      <c r="X218" s="165"/>
      <c r="Y218" s="165"/>
      <c r="Z218" s="165"/>
      <c r="AA218" s="165"/>
      <c r="AB218" s="165"/>
      <c r="AC218" s="165"/>
      <c r="AD218" s="165"/>
      <c r="AE218" s="165"/>
    </row>
    <row r="219" spans="22:31" ht="13.5">
      <c r="V219" s="165"/>
      <c r="W219" s="165"/>
      <c r="X219" s="165"/>
      <c r="Y219" s="165"/>
      <c r="Z219" s="165"/>
      <c r="AA219" s="165"/>
      <c r="AB219" s="165"/>
      <c r="AC219" s="165"/>
      <c r="AD219" s="165"/>
      <c r="AE219" s="165"/>
    </row>
    <row r="220" spans="22:31" ht="13.5">
      <c r="V220" s="165"/>
      <c r="W220" s="165"/>
      <c r="X220" s="165"/>
      <c r="Y220" s="165"/>
      <c r="Z220" s="165"/>
      <c r="AA220" s="165"/>
      <c r="AB220" s="165"/>
      <c r="AC220" s="165"/>
      <c r="AD220" s="165"/>
      <c r="AE220" s="165"/>
    </row>
    <row r="221" spans="22:31" ht="13.5">
      <c r="V221" s="165"/>
      <c r="W221" s="165"/>
      <c r="X221" s="165"/>
      <c r="Y221" s="165"/>
      <c r="Z221" s="165"/>
      <c r="AA221" s="165"/>
      <c r="AB221" s="165"/>
      <c r="AC221" s="165"/>
      <c r="AD221" s="165"/>
      <c r="AE221" s="165"/>
    </row>
    <row r="222" spans="22:31" ht="13.5">
      <c r="V222" s="165"/>
      <c r="W222" s="165"/>
      <c r="X222" s="165"/>
      <c r="Y222" s="165"/>
      <c r="Z222" s="165"/>
      <c r="AA222" s="165"/>
      <c r="AB222" s="165"/>
      <c r="AC222" s="165"/>
      <c r="AD222" s="165"/>
      <c r="AE222" s="165"/>
    </row>
    <row r="223" spans="22:31" ht="13.5">
      <c r="V223" s="165"/>
      <c r="W223" s="165"/>
      <c r="X223" s="165"/>
      <c r="Y223" s="165"/>
      <c r="Z223" s="165"/>
      <c r="AA223" s="165"/>
      <c r="AB223" s="165"/>
      <c r="AC223" s="165"/>
      <c r="AD223" s="165"/>
      <c r="AE223" s="165"/>
    </row>
    <row r="224" spans="22:31" ht="13.5">
      <c r="V224" s="165"/>
      <c r="W224" s="165"/>
      <c r="X224" s="165"/>
      <c r="Y224" s="165"/>
      <c r="Z224" s="165"/>
      <c r="AA224" s="165"/>
      <c r="AB224" s="165"/>
      <c r="AC224" s="165"/>
      <c r="AD224" s="165"/>
      <c r="AE224" s="165"/>
    </row>
    <row r="225" spans="22:31" ht="13.5">
      <c r="V225" s="165"/>
      <c r="W225" s="165"/>
      <c r="X225" s="165"/>
      <c r="Y225" s="165"/>
      <c r="Z225" s="165"/>
      <c r="AA225" s="165"/>
      <c r="AB225" s="165"/>
      <c r="AC225" s="165"/>
      <c r="AD225" s="165"/>
      <c r="AE225" s="165"/>
    </row>
    <row r="226" spans="22:31" ht="13.5">
      <c r="V226" s="165"/>
      <c r="W226" s="165"/>
      <c r="X226" s="165"/>
      <c r="Y226" s="165"/>
      <c r="Z226" s="165"/>
      <c r="AA226" s="165"/>
      <c r="AB226" s="165"/>
      <c r="AC226" s="165"/>
      <c r="AD226" s="165"/>
      <c r="AE226" s="165"/>
    </row>
    <row r="227" spans="22:31" ht="13.5">
      <c r="V227" s="165"/>
      <c r="W227" s="165"/>
      <c r="X227" s="165"/>
      <c r="Y227" s="165"/>
      <c r="Z227" s="165"/>
      <c r="AA227" s="165"/>
      <c r="AB227" s="165"/>
      <c r="AC227" s="165"/>
      <c r="AD227" s="165"/>
      <c r="AE227" s="165"/>
    </row>
    <row r="228" spans="22:31" ht="13.5">
      <c r="V228" s="165"/>
      <c r="W228" s="165"/>
      <c r="X228" s="165"/>
      <c r="Y228" s="165"/>
      <c r="Z228" s="165"/>
      <c r="AA228" s="165"/>
      <c r="AB228" s="165"/>
      <c r="AC228" s="165"/>
      <c r="AD228" s="165"/>
      <c r="AE228" s="165"/>
    </row>
    <row r="229" spans="22:31" ht="13.5">
      <c r="V229" s="165"/>
      <c r="W229" s="165"/>
      <c r="X229" s="165"/>
      <c r="Y229" s="165"/>
      <c r="Z229" s="165"/>
      <c r="AA229" s="165"/>
      <c r="AB229" s="165"/>
      <c r="AC229" s="165"/>
      <c r="AD229" s="165"/>
      <c r="AE229" s="165"/>
    </row>
    <row r="230" spans="22:31" ht="13.5">
      <c r="V230" s="165"/>
      <c r="W230" s="165"/>
      <c r="X230" s="165"/>
      <c r="Y230" s="165"/>
      <c r="Z230" s="165"/>
      <c r="AA230" s="165"/>
      <c r="AB230" s="165"/>
      <c r="AC230" s="165"/>
      <c r="AD230" s="165"/>
      <c r="AE230" s="165"/>
    </row>
    <row r="231" spans="22:31" ht="13.5">
      <c r="V231" s="165"/>
      <c r="W231" s="165"/>
      <c r="X231" s="165"/>
      <c r="Y231" s="165"/>
      <c r="Z231" s="165"/>
      <c r="AA231" s="165"/>
      <c r="AB231" s="165"/>
      <c r="AC231" s="165"/>
      <c r="AD231" s="165"/>
      <c r="AE231" s="165"/>
    </row>
    <row r="232" spans="22:31" ht="13.5">
      <c r="V232" s="165"/>
      <c r="W232" s="165"/>
      <c r="X232" s="165"/>
      <c r="Y232" s="165"/>
      <c r="Z232" s="165"/>
      <c r="AA232" s="165"/>
      <c r="AB232" s="165"/>
      <c r="AC232" s="165"/>
      <c r="AD232" s="165"/>
      <c r="AE232" s="165"/>
    </row>
    <row r="233" spans="22:31" ht="13.5">
      <c r="V233" s="165"/>
      <c r="W233" s="165"/>
      <c r="X233" s="165"/>
      <c r="Y233" s="165"/>
      <c r="Z233" s="165"/>
      <c r="AA233" s="165"/>
      <c r="AB233" s="165"/>
      <c r="AC233" s="165"/>
      <c r="AD233" s="165"/>
      <c r="AE233" s="165"/>
    </row>
    <row r="234" spans="22:31" ht="13.5">
      <c r="V234" s="165"/>
      <c r="W234" s="165"/>
      <c r="X234" s="165"/>
      <c r="Y234" s="165"/>
      <c r="Z234" s="165"/>
      <c r="AA234" s="165"/>
      <c r="AB234" s="165"/>
      <c r="AC234" s="165"/>
      <c r="AD234" s="165"/>
      <c r="AE234" s="165"/>
    </row>
    <row r="235" spans="22:31" ht="13.5">
      <c r="V235" s="165"/>
      <c r="W235" s="165"/>
      <c r="X235" s="165"/>
      <c r="Y235" s="165"/>
      <c r="Z235" s="165"/>
      <c r="AA235" s="165"/>
      <c r="AB235" s="165"/>
      <c r="AC235" s="165"/>
      <c r="AD235" s="165"/>
      <c r="AE235" s="165"/>
    </row>
    <row r="236" spans="22:31" ht="13.5">
      <c r="V236" s="165"/>
      <c r="W236" s="165"/>
      <c r="X236" s="165"/>
      <c r="Y236" s="165"/>
      <c r="Z236" s="165"/>
      <c r="AA236" s="165"/>
      <c r="AB236" s="165"/>
      <c r="AC236" s="165"/>
      <c r="AD236" s="165"/>
      <c r="AE236" s="165"/>
    </row>
    <row r="237" spans="22:31" ht="13.5">
      <c r="V237" s="165"/>
      <c r="W237" s="165"/>
      <c r="X237" s="165"/>
      <c r="Y237" s="165"/>
      <c r="Z237" s="165"/>
      <c r="AA237" s="165"/>
      <c r="AB237" s="165"/>
      <c r="AC237" s="165"/>
      <c r="AD237" s="165"/>
      <c r="AE237" s="165"/>
    </row>
    <row r="238" spans="22:31" ht="13.5">
      <c r="V238" s="165"/>
      <c r="W238" s="165"/>
      <c r="X238" s="165"/>
      <c r="Y238" s="165"/>
      <c r="Z238" s="165"/>
      <c r="AA238" s="165"/>
      <c r="AB238" s="165"/>
      <c r="AC238" s="165"/>
      <c r="AD238" s="165"/>
      <c r="AE238" s="165"/>
    </row>
    <row r="239" spans="22:31" ht="13.5">
      <c r="V239" s="165"/>
      <c r="W239" s="165"/>
      <c r="X239" s="165"/>
      <c r="Y239" s="165"/>
      <c r="Z239" s="165"/>
      <c r="AA239" s="165"/>
      <c r="AB239" s="165"/>
      <c r="AC239" s="165"/>
      <c r="AD239" s="165"/>
      <c r="AE239" s="165"/>
    </row>
    <row r="240" spans="22:31" ht="13.5">
      <c r="V240" s="165"/>
      <c r="W240" s="165"/>
      <c r="X240" s="165"/>
      <c r="Y240" s="165"/>
      <c r="Z240" s="165"/>
      <c r="AA240" s="165"/>
      <c r="AB240" s="165"/>
      <c r="AC240" s="165"/>
      <c r="AD240" s="165"/>
      <c r="AE240" s="165"/>
    </row>
    <row r="241" spans="22:31" ht="13.5">
      <c r="V241" s="165"/>
      <c r="W241" s="165"/>
      <c r="X241" s="165"/>
      <c r="Y241" s="165"/>
      <c r="Z241" s="165"/>
      <c r="AA241" s="165"/>
      <c r="AB241" s="165"/>
      <c r="AC241" s="165"/>
      <c r="AD241" s="165"/>
      <c r="AE241" s="165"/>
    </row>
    <row r="242" spans="22:31" ht="13.5">
      <c r="V242" s="165"/>
      <c r="W242" s="165"/>
      <c r="X242" s="165"/>
      <c r="Y242" s="165"/>
      <c r="Z242" s="165"/>
      <c r="AA242" s="165"/>
      <c r="AB242" s="165"/>
      <c r="AC242" s="165"/>
      <c r="AD242" s="165"/>
      <c r="AE242" s="165"/>
    </row>
    <row r="243" spans="22:31" ht="13.5">
      <c r="V243" s="165"/>
      <c r="W243" s="165"/>
      <c r="X243" s="165"/>
      <c r="Y243" s="165"/>
      <c r="Z243" s="165"/>
      <c r="AA243" s="165"/>
      <c r="AB243" s="165"/>
      <c r="AC243" s="165"/>
      <c r="AD243" s="165"/>
      <c r="AE243" s="165"/>
    </row>
    <row r="244" spans="22:31" ht="13.5">
      <c r="V244" s="165"/>
      <c r="W244" s="165"/>
      <c r="X244" s="165"/>
      <c r="Y244" s="165"/>
      <c r="Z244" s="165"/>
      <c r="AA244" s="165"/>
      <c r="AB244" s="165"/>
      <c r="AC244" s="165"/>
      <c r="AD244" s="165"/>
      <c r="AE244" s="165"/>
    </row>
    <row r="245" spans="22:31" ht="13.5">
      <c r="V245" s="165"/>
      <c r="W245" s="165"/>
      <c r="X245" s="165"/>
      <c r="Y245" s="165"/>
      <c r="Z245" s="165"/>
      <c r="AA245" s="165"/>
      <c r="AB245" s="165"/>
      <c r="AC245" s="165"/>
      <c r="AD245" s="165"/>
      <c r="AE245" s="165"/>
    </row>
    <row r="246" spans="22:31" ht="13.5">
      <c r="V246" s="165"/>
      <c r="W246" s="165"/>
      <c r="X246" s="165"/>
      <c r="Y246" s="165"/>
      <c r="Z246" s="165"/>
      <c r="AA246" s="165"/>
      <c r="AB246" s="165"/>
      <c r="AC246" s="165"/>
      <c r="AD246" s="165"/>
      <c r="AE246" s="165"/>
    </row>
    <row r="247" spans="22:31" ht="13.5">
      <c r="V247" s="165"/>
      <c r="W247" s="165"/>
      <c r="X247" s="165"/>
      <c r="Y247" s="165"/>
      <c r="Z247" s="165"/>
      <c r="AA247" s="165"/>
      <c r="AB247" s="165"/>
      <c r="AC247" s="165"/>
      <c r="AD247" s="165"/>
      <c r="AE247" s="165"/>
    </row>
    <row r="248" spans="22:31" ht="13.5">
      <c r="V248" s="165"/>
      <c r="W248" s="165"/>
      <c r="X248" s="165"/>
      <c r="Y248" s="165"/>
      <c r="Z248" s="165"/>
      <c r="AA248" s="165"/>
      <c r="AB248" s="165"/>
      <c r="AC248" s="165"/>
      <c r="AD248" s="165"/>
      <c r="AE248" s="165"/>
    </row>
    <row r="249" spans="22:31" ht="13.5">
      <c r="V249" s="165"/>
      <c r="W249" s="165"/>
      <c r="X249" s="165"/>
      <c r="Y249" s="165"/>
      <c r="Z249" s="165"/>
      <c r="AA249" s="165"/>
      <c r="AB249" s="165"/>
      <c r="AC249" s="165"/>
      <c r="AD249" s="165"/>
      <c r="AE249" s="165"/>
    </row>
    <row r="250" spans="22:31" ht="13.5">
      <c r="V250" s="165"/>
      <c r="W250" s="165"/>
      <c r="X250" s="165"/>
      <c r="Y250" s="165"/>
      <c r="Z250" s="165"/>
      <c r="AA250" s="165"/>
      <c r="AB250" s="165"/>
      <c r="AC250" s="165"/>
      <c r="AD250" s="165"/>
      <c r="AE250" s="165"/>
    </row>
    <row r="251" spans="22:31" ht="13.5">
      <c r="V251" s="165"/>
      <c r="W251" s="165"/>
      <c r="X251" s="165"/>
      <c r="Y251" s="165"/>
      <c r="Z251" s="165"/>
      <c r="AA251" s="165"/>
      <c r="AB251" s="165"/>
      <c r="AC251" s="165"/>
      <c r="AD251" s="165"/>
      <c r="AE251" s="165"/>
    </row>
    <row r="252" spans="22:31" ht="13.5">
      <c r="V252" s="165"/>
      <c r="W252" s="165"/>
      <c r="X252" s="165"/>
      <c r="Y252" s="165"/>
      <c r="Z252" s="165"/>
      <c r="AA252" s="165"/>
      <c r="AB252" s="165"/>
      <c r="AC252" s="165"/>
      <c r="AD252" s="165"/>
      <c r="AE252" s="165"/>
    </row>
    <row r="253" spans="22:31" ht="13.5">
      <c r="V253" s="165"/>
      <c r="W253" s="165"/>
      <c r="X253" s="165"/>
      <c r="Y253" s="165"/>
      <c r="Z253" s="165"/>
      <c r="AA253" s="165"/>
      <c r="AB253" s="165"/>
      <c r="AC253" s="165"/>
      <c r="AD253" s="165"/>
      <c r="AE253" s="165"/>
    </row>
    <row r="254" spans="22:31" ht="13.5">
      <c r="V254" s="165"/>
      <c r="W254" s="165"/>
      <c r="X254" s="165"/>
      <c r="Y254" s="165"/>
      <c r="Z254" s="165"/>
      <c r="AA254" s="165"/>
      <c r="AB254" s="165"/>
      <c r="AC254" s="165"/>
      <c r="AD254" s="165"/>
      <c r="AE254" s="165"/>
    </row>
    <row r="255" spans="22:31" ht="13.5">
      <c r="V255" s="165"/>
      <c r="W255" s="165"/>
      <c r="X255" s="165"/>
      <c r="Y255" s="165"/>
      <c r="Z255" s="165"/>
      <c r="AA255" s="165"/>
      <c r="AB255" s="165"/>
      <c r="AC255" s="165"/>
      <c r="AD255" s="165"/>
      <c r="AE255" s="165"/>
    </row>
    <row r="256" spans="22:31" ht="13.5">
      <c r="V256" s="165"/>
      <c r="W256" s="165"/>
      <c r="X256" s="165"/>
      <c r="Y256" s="165"/>
      <c r="Z256" s="165"/>
      <c r="AA256" s="165"/>
      <c r="AB256" s="165"/>
      <c r="AC256" s="165"/>
      <c r="AD256" s="165"/>
      <c r="AE256" s="165"/>
    </row>
    <row r="257" spans="22:31" ht="13.5">
      <c r="V257" s="165"/>
      <c r="W257" s="165"/>
      <c r="X257" s="165"/>
      <c r="Y257" s="165"/>
      <c r="Z257" s="165"/>
      <c r="AA257" s="165"/>
      <c r="AB257" s="165"/>
      <c r="AC257" s="165"/>
      <c r="AD257" s="165"/>
      <c r="AE257" s="165"/>
    </row>
    <row r="258" spans="22:31" ht="13.5">
      <c r="V258" s="165"/>
      <c r="W258" s="165"/>
      <c r="X258" s="165"/>
      <c r="Y258" s="165"/>
      <c r="Z258" s="165"/>
      <c r="AA258" s="165"/>
      <c r="AB258" s="165"/>
      <c r="AC258" s="165"/>
      <c r="AD258" s="165"/>
      <c r="AE258" s="165"/>
    </row>
    <row r="259" spans="22:31" ht="13.5">
      <c r="V259" s="165"/>
      <c r="W259" s="165"/>
      <c r="X259" s="165"/>
      <c r="Y259" s="165"/>
      <c r="Z259" s="165"/>
      <c r="AA259" s="165"/>
      <c r="AB259" s="165"/>
      <c r="AC259" s="165"/>
      <c r="AD259" s="165"/>
      <c r="AE259" s="165"/>
    </row>
    <row r="260" spans="22:31" ht="13.5">
      <c r="V260" s="165"/>
      <c r="W260" s="165"/>
      <c r="X260" s="165"/>
      <c r="Y260" s="165"/>
      <c r="Z260" s="165"/>
      <c r="AA260" s="165"/>
      <c r="AB260" s="165"/>
      <c r="AC260" s="165"/>
      <c r="AD260" s="165"/>
      <c r="AE260" s="165"/>
    </row>
    <row r="261" spans="22:31" ht="13.5">
      <c r="V261" s="165"/>
      <c r="W261" s="165"/>
      <c r="X261" s="165"/>
      <c r="Y261" s="165"/>
      <c r="Z261" s="165"/>
      <c r="AA261" s="165"/>
      <c r="AB261" s="165"/>
      <c r="AC261" s="165"/>
      <c r="AD261" s="165"/>
      <c r="AE261" s="165"/>
    </row>
    <row r="262" spans="22:31" ht="13.5">
      <c r="V262" s="165"/>
      <c r="W262" s="165"/>
      <c r="X262" s="165"/>
      <c r="Y262" s="165"/>
      <c r="Z262" s="165"/>
      <c r="AA262" s="165"/>
      <c r="AB262" s="165"/>
      <c r="AC262" s="165"/>
      <c r="AD262" s="165"/>
      <c r="AE262" s="165"/>
    </row>
    <row r="263" spans="22:31" ht="13.5">
      <c r="V263" s="165"/>
      <c r="W263" s="165"/>
      <c r="X263" s="165"/>
      <c r="Y263" s="165"/>
      <c r="Z263" s="165"/>
      <c r="AA263" s="165"/>
      <c r="AB263" s="165"/>
      <c r="AC263" s="165"/>
      <c r="AD263" s="165"/>
      <c r="AE263" s="165"/>
    </row>
    <row r="264" spans="22:31" ht="13.5">
      <c r="V264" s="165"/>
      <c r="W264" s="165"/>
      <c r="X264" s="165"/>
      <c r="Y264" s="165"/>
      <c r="Z264" s="165"/>
      <c r="AA264" s="165"/>
      <c r="AB264" s="165"/>
      <c r="AC264" s="165"/>
      <c r="AD264" s="165"/>
      <c r="AE264" s="165"/>
    </row>
    <row r="265" spans="22:31" ht="13.5">
      <c r="V265" s="165"/>
      <c r="W265" s="165"/>
      <c r="X265" s="165"/>
      <c r="Y265" s="165"/>
      <c r="Z265" s="165"/>
      <c r="AA265" s="165"/>
      <c r="AB265" s="165"/>
      <c r="AC265" s="165"/>
      <c r="AD265" s="165"/>
      <c r="AE265" s="165"/>
    </row>
    <row r="266" spans="22:31" ht="13.5">
      <c r="V266" s="165"/>
      <c r="W266" s="165"/>
      <c r="X266" s="165"/>
      <c r="Y266" s="165"/>
      <c r="Z266" s="165"/>
      <c r="AA266" s="165"/>
      <c r="AB266" s="165"/>
      <c r="AC266" s="165"/>
      <c r="AD266" s="165"/>
      <c r="AE266" s="165"/>
    </row>
    <row r="267" spans="22:31" ht="13.5">
      <c r="V267" s="165"/>
      <c r="W267" s="165"/>
      <c r="X267" s="165"/>
      <c r="Y267" s="165"/>
      <c r="Z267" s="165"/>
      <c r="AA267" s="165"/>
      <c r="AB267" s="165"/>
      <c r="AC267" s="165"/>
      <c r="AD267" s="165"/>
      <c r="AE267" s="165"/>
    </row>
    <row r="268" spans="22:31" ht="13.5">
      <c r="V268" s="165"/>
      <c r="W268" s="165"/>
      <c r="X268" s="165"/>
      <c r="Y268" s="165"/>
      <c r="Z268" s="165"/>
      <c r="AA268" s="165"/>
      <c r="AB268" s="165"/>
      <c r="AC268" s="165"/>
      <c r="AD268" s="165"/>
      <c r="AE268" s="165"/>
    </row>
    <row r="269" spans="22:31" ht="13.5">
      <c r="V269" s="165"/>
      <c r="W269" s="165"/>
      <c r="X269" s="165"/>
      <c r="Y269" s="165"/>
      <c r="Z269" s="165"/>
      <c r="AA269" s="165"/>
      <c r="AB269" s="165"/>
      <c r="AC269" s="165"/>
      <c r="AD269" s="165"/>
      <c r="AE269" s="165"/>
    </row>
    <row r="270" spans="22:31" ht="13.5">
      <c r="V270" s="165"/>
      <c r="W270" s="165"/>
      <c r="X270" s="165"/>
      <c r="Y270" s="165"/>
      <c r="Z270" s="165"/>
      <c r="AA270" s="165"/>
      <c r="AB270" s="165"/>
      <c r="AC270" s="165"/>
      <c r="AD270" s="165"/>
      <c r="AE270" s="165"/>
    </row>
    <row r="271" spans="22:31" ht="13.5">
      <c r="V271" s="165"/>
      <c r="W271" s="165"/>
      <c r="X271" s="165"/>
      <c r="Y271" s="165"/>
      <c r="Z271" s="165"/>
      <c r="AA271" s="165"/>
      <c r="AB271" s="165"/>
      <c r="AC271" s="165"/>
      <c r="AD271" s="165"/>
      <c r="AE271" s="165"/>
    </row>
    <row r="272" spans="22:31" ht="13.5">
      <c r="V272" s="165"/>
      <c r="W272" s="165"/>
      <c r="X272" s="165"/>
      <c r="Y272" s="165"/>
      <c r="Z272" s="165"/>
      <c r="AA272" s="165"/>
      <c r="AB272" s="165"/>
      <c r="AC272" s="165"/>
      <c r="AD272" s="165"/>
      <c r="AE272" s="165"/>
    </row>
    <row r="273" spans="22:31" ht="13.5">
      <c r="V273" s="165"/>
      <c r="W273" s="165"/>
      <c r="X273" s="165"/>
      <c r="Y273" s="165"/>
      <c r="Z273" s="165"/>
      <c r="AA273" s="165"/>
      <c r="AB273" s="165"/>
      <c r="AC273" s="165"/>
      <c r="AD273" s="165"/>
      <c r="AE273" s="165"/>
    </row>
    <row r="274" spans="22:31" ht="13.5">
      <c r="V274" s="165"/>
      <c r="W274" s="165"/>
      <c r="X274" s="165"/>
      <c r="Y274" s="165"/>
      <c r="Z274" s="165"/>
      <c r="AA274" s="165"/>
      <c r="AB274" s="165"/>
      <c r="AC274" s="165"/>
      <c r="AD274" s="165"/>
      <c r="AE274" s="165"/>
    </row>
    <row r="275" spans="22:31" ht="13.5">
      <c r="V275" s="165"/>
      <c r="W275" s="165"/>
      <c r="X275" s="165"/>
      <c r="Y275" s="165"/>
      <c r="Z275" s="165"/>
      <c r="AA275" s="165"/>
      <c r="AB275" s="165"/>
      <c r="AC275" s="165"/>
      <c r="AD275" s="165"/>
      <c r="AE275" s="165"/>
    </row>
    <row r="276" spans="22:31" ht="13.5">
      <c r="V276" s="165"/>
      <c r="W276" s="165"/>
      <c r="X276" s="165"/>
      <c r="Y276" s="165"/>
      <c r="Z276" s="165"/>
      <c r="AA276" s="165"/>
      <c r="AB276" s="165"/>
      <c r="AC276" s="165"/>
      <c r="AD276" s="165"/>
      <c r="AE276" s="165"/>
    </row>
    <row r="277" spans="22:31" ht="13.5">
      <c r="V277" s="165"/>
      <c r="W277" s="165"/>
      <c r="X277" s="165"/>
      <c r="Y277" s="165"/>
      <c r="Z277" s="165"/>
      <c r="AA277" s="165"/>
      <c r="AB277" s="165"/>
      <c r="AC277" s="165"/>
      <c r="AD277" s="165"/>
      <c r="AE277" s="165"/>
    </row>
    <row r="278" spans="22:31" ht="13.5">
      <c r="V278" s="165"/>
      <c r="W278" s="165"/>
      <c r="X278" s="165"/>
      <c r="Y278" s="165"/>
      <c r="Z278" s="165"/>
      <c r="AA278" s="165"/>
      <c r="AB278" s="165"/>
      <c r="AC278" s="165"/>
      <c r="AD278" s="165"/>
      <c r="AE278" s="165"/>
    </row>
    <row r="279" spans="22:31" ht="13.5">
      <c r="V279" s="165"/>
      <c r="W279" s="165"/>
      <c r="X279" s="165"/>
      <c r="Y279" s="165"/>
      <c r="Z279" s="165"/>
      <c r="AA279" s="165"/>
      <c r="AB279" s="165"/>
      <c r="AC279" s="165"/>
      <c r="AD279" s="165"/>
      <c r="AE279" s="165"/>
    </row>
    <row r="280" spans="22:31" ht="13.5">
      <c r="V280" s="165"/>
      <c r="W280" s="165"/>
      <c r="X280" s="165"/>
      <c r="Y280" s="165"/>
      <c r="Z280" s="165"/>
      <c r="AA280" s="165"/>
      <c r="AB280" s="165"/>
      <c r="AC280" s="165"/>
      <c r="AD280" s="165"/>
      <c r="AE280" s="165"/>
    </row>
    <row r="281" spans="22:31" ht="13.5">
      <c r="V281" s="165"/>
      <c r="W281" s="165"/>
      <c r="X281" s="165"/>
      <c r="Y281" s="165"/>
      <c r="Z281" s="165"/>
      <c r="AA281" s="165"/>
      <c r="AB281" s="165"/>
      <c r="AC281" s="165"/>
      <c r="AD281" s="165"/>
      <c r="AE281" s="165"/>
    </row>
    <row r="282" spans="22:31" ht="13.5">
      <c r="V282" s="165"/>
      <c r="W282" s="165"/>
      <c r="X282" s="165"/>
      <c r="Y282" s="165"/>
      <c r="Z282" s="165"/>
      <c r="AA282" s="165"/>
      <c r="AB282" s="165"/>
      <c r="AC282" s="165"/>
      <c r="AD282" s="165"/>
      <c r="AE282" s="165"/>
    </row>
    <row r="283" spans="22:31" ht="13.5">
      <c r="V283" s="165"/>
      <c r="W283" s="165"/>
      <c r="X283" s="165"/>
      <c r="Y283" s="165"/>
      <c r="Z283" s="165"/>
      <c r="AA283" s="165"/>
      <c r="AB283" s="165"/>
      <c r="AC283" s="165"/>
      <c r="AD283" s="165"/>
      <c r="AE283" s="165"/>
    </row>
    <row r="284" spans="22:31" ht="13.5">
      <c r="V284" s="165"/>
      <c r="W284" s="165"/>
      <c r="X284" s="165"/>
      <c r="Y284" s="165"/>
      <c r="Z284" s="165"/>
      <c r="AA284" s="165"/>
      <c r="AB284" s="165"/>
      <c r="AC284" s="165"/>
      <c r="AD284" s="165"/>
      <c r="AE284" s="165"/>
    </row>
    <row r="285" spans="22:31" ht="13.5">
      <c r="V285" s="165"/>
      <c r="W285" s="165"/>
      <c r="X285" s="165"/>
      <c r="Y285" s="165"/>
      <c r="Z285" s="165"/>
      <c r="AA285" s="165"/>
      <c r="AB285" s="165"/>
      <c r="AC285" s="165"/>
      <c r="AD285" s="165"/>
      <c r="AE285" s="165"/>
    </row>
    <row r="286" spans="22:31" ht="13.5">
      <c r="V286" s="165"/>
      <c r="W286" s="165"/>
      <c r="X286" s="165"/>
      <c r="Y286" s="165"/>
      <c r="Z286" s="165"/>
      <c r="AA286" s="165"/>
      <c r="AB286" s="165"/>
      <c r="AC286" s="165"/>
      <c r="AD286" s="165"/>
      <c r="AE286" s="165"/>
    </row>
    <row r="287" spans="22:31" ht="13.5">
      <c r="V287" s="165"/>
      <c r="W287" s="165"/>
      <c r="X287" s="165"/>
      <c r="Y287" s="165"/>
      <c r="Z287" s="165"/>
      <c r="AA287" s="165"/>
      <c r="AB287" s="165"/>
      <c r="AC287" s="165"/>
      <c r="AD287" s="165"/>
      <c r="AE287" s="165"/>
    </row>
    <row r="288" spans="22:31" ht="13.5">
      <c r="V288" s="165"/>
      <c r="W288" s="165"/>
      <c r="X288" s="165"/>
      <c r="Y288" s="165"/>
      <c r="Z288" s="165"/>
      <c r="AA288" s="165"/>
      <c r="AB288" s="165"/>
      <c r="AC288" s="165"/>
      <c r="AD288" s="165"/>
      <c r="AE288" s="165"/>
    </row>
    <row r="289" spans="22:31" ht="13.5">
      <c r="V289" s="165"/>
      <c r="W289" s="165"/>
      <c r="X289" s="165"/>
      <c r="Y289" s="165"/>
      <c r="Z289" s="165"/>
      <c r="AA289" s="165"/>
      <c r="AB289" s="165"/>
      <c r="AC289" s="165"/>
      <c r="AD289" s="165"/>
      <c r="AE289" s="165"/>
    </row>
    <row r="290" spans="22:31" ht="13.5">
      <c r="V290" s="165"/>
      <c r="W290" s="165"/>
      <c r="X290" s="165"/>
      <c r="Y290" s="165"/>
      <c r="Z290" s="165"/>
      <c r="AA290" s="165"/>
      <c r="AB290" s="165"/>
      <c r="AC290" s="165"/>
      <c r="AD290" s="165"/>
      <c r="AE290" s="165"/>
    </row>
    <row r="291" spans="22:31" ht="13.5">
      <c r="V291" s="165"/>
      <c r="W291" s="165"/>
      <c r="X291" s="165"/>
      <c r="Y291" s="165"/>
      <c r="Z291" s="165"/>
      <c r="AA291" s="165"/>
      <c r="AB291" s="165"/>
      <c r="AC291" s="165"/>
      <c r="AD291" s="165"/>
      <c r="AE291" s="165"/>
    </row>
    <row r="292" spans="22:31" ht="13.5">
      <c r="V292" s="165"/>
      <c r="W292" s="165"/>
      <c r="X292" s="165"/>
      <c r="Y292" s="165"/>
      <c r="Z292" s="165"/>
      <c r="AA292" s="165"/>
      <c r="AB292" s="165"/>
      <c r="AC292" s="165"/>
      <c r="AD292" s="165"/>
      <c r="AE292" s="165"/>
    </row>
    <row r="293" spans="22:31" ht="13.5">
      <c r="V293" s="165"/>
      <c r="W293" s="165"/>
      <c r="X293" s="165"/>
      <c r="Y293" s="165"/>
      <c r="Z293" s="165"/>
      <c r="AA293" s="165"/>
      <c r="AB293" s="165"/>
      <c r="AC293" s="165"/>
      <c r="AD293" s="165"/>
      <c r="AE293" s="165"/>
    </row>
    <row r="294" spans="22:31" ht="13.5">
      <c r="V294" s="165"/>
      <c r="W294" s="165"/>
      <c r="X294" s="165"/>
      <c r="Y294" s="165"/>
      <c r="Z294" s="165"/>
      <c r="AA294" s="165"/>
      <c r="AB294" s="165"/>
      <c r="AC294" s="165"/>
      <c r="AD294" s="165"/>
      <c r="AE294" s="165"/>
    </row>
    <row r="295" spans="22:31" ht="13.5">
      <c r="V295" s="165"/>
      <c r="W295" s="165"/>
      <c r="X295" s="165"/>
      <c r="Y295" s="165"/>
      <c r="Z295" s="165"/>
      <c r="AA295" s="165"/>
      <c r="AB295" s="165"/>
      <c r="AC295" s="165"/>
      <c r="AD295" s="165"/>
      <c r="AE295" s="165"/>
    </row>
    <row r="296" spans="22:31" ht="13.5">
      <c r="V296" s="165"/>
      <c r="W296" s="165"/>
      <c r="X296" s="165"/>
      <c r="Y296" s="165"/>
      <c r="Z296" s="165"/>
      <c r="AA296" s="165"/>
      <c r="AB296" s="165"/>
      <c r="AC296" s="165"/>
      <c r="AD296" s="165"/>
      <c r="AE296" s="165"/>
    </row>
    <row r="297" spans="22:31" ht="13.5">
      <c r="V297" s="165"/>
      <c r="W297" s="165"/>
      <c r="X297" s="165"/>
      <c r="Y297" s="165"/>
      <c r="Z297" s="165"/>
      <c r="AA297" s="165"/>
      <c r="AB297" s="165"/>
      <c r="AC297" s="165"/>
      <c r="AD297" s="165"/>
      <c r="AE297" s="165"/>
    </row>
    <row r="298" spans="22:31" ht="13.5">
      <c r="V298" s="165"/>
      <c r="W298" s="165"/>
      <c r="X298" s="165"/>
      <c r="Y298" s="165"/>
      <c r="Z298" s="165"/>
      <c r="AA298" s="165"/>
      <c r="AB298" s="165"/>
      <c r="AC298" s="165"/>
      <c r="AD298" s="165"/>
      <c r="AE298" s="165"/>
    </row>
    <row r="299" spans="22:31" ht="13.5">
      <c r="V299" s="165"/>
      <c r="W299" s="165"/>
      <c r="X299" s="165"/>
      <c r="Y299" s="165"/>
      <c r="Z299" s="165"/>
      <c r="AA299" s="165"/>
      <c r="AB299" s="165"/>
      <c r="AC299" s="165"/>
      <c r="AD299" s="165"/>
      <c r="AE299" s="165"/>
    </row>
    <row r="300" spans="22:31" ht="13.5">
      <c r="V300" s="165"/>
      <c r="W300" s="165"/>
      <c r="X300" s="165"/>
      <c r="Y300" s="165"/>
      <c r="Z300" s="165"/>
      <c r="AA300" s="165"/>
      <c r="AB300" s="165"/>
      <c r="AC300" s="165"/>
      <c r="AD300" s="165"/>
      <c r="AE300" s="165"/>
    </row>
    <row r="301" spans="22:31" ht="13.5">
      <c r="V301" s="165"/>
      <c r="W301" s="165"/>
      <c r="X301" s="165"/>
      <c r="Y301" s="165"/>
      <c r="Z301" s="165"/>
      <c r="AA301" s="165"/>
      <c r="AB301" s="165"/>
      <c r="AC301" s="165"/>
      <c r="AD301" s="165"/>
      <c r="AE301" s="165"/>
    </row>
    <row r="302" spans="22:31" ht="13.5">
      <c r="V302" s="165"/>
      <c r="W302" s="165"/>
      <c r="X302" s="165"/>
      <c r="Y302" s="165"/>
      <c r="Z302" s="165"/>
      <c r="AA302" s="165"/>
      <c r="AB302" s="165"/>
      <c r="AC302" s="165"/>
      <c r="AD302" s="165"/>
      <c r="AE302" s="165"/>
    </row>
    <row r="303" spans="22:31" ht="13.5">
      <c r="V303" s="165"/>
      <c r="W303" s="165"/>
      <c r="X303" s="165"/>
      <c r="Y303" s="165"/>
      <c r="Z303" s="165"/>
      <c r="AA303" s="165"/>
      <c r="AB303" s="165"/>
      <c r="AC303" s="165"/>
      <c r="AD303" s="165"/>
      <c r="AE303" s="165"/>
    </row>
    <row r="304" spans="22:31" ht="13.5">
      <c r="V304" s="165"/>
      <c r="W304" s="165"/>
      <c r="X304" s="165"/>
      <c r="Y304" s="165"/>
      <c r="Z304" s="165"/>
      <c r="AA304" s="165"/>
      <c r="AB304" s="165"/>
      <c r="AC304" s="165"/>
      <c r="AD304" s="165"/>
      <c r="AE304" s="165"/>
    </row>
    <row r="305" spans="22:31" ht="13.5">
      <c r="V305" s="165"/>
      <c r="W305" s="165"/>
      <c r="X305" s="165"/>
      <c r="Y305" s="165"/>
      <c r="Z305" s="165"/>
      <c r="AA305" s="165"/>
      <c r="AB305" s="165"/>
      <c r="AC305" s="165"/>
      <c r="AD305" s="165"/>
      <c r="AE305" s="165"/>
    </row>
    <row r="306" spans="22:31" ht="13.5">
      <c r="V306" s="165"/>
      <c r="W306" s="165"/>
      <c r="X306" s="165"/>
      <c r="Y306" s="165"/>
      <c r="Z306" s="165"/>
      <c r="AA306" s="165"/>
      <c r="AB306" s="165"/>
      <c r="AC306" s="165"/>
      <c r="AD306" s="165"/>
      <c r="AE306" s="165"/>
    </row>
    <row r="307" spans="22:31" ht="13.5">
      <c r="V307" s="165"/>
      <c r="W307" s="165"/>
      <c r="X307" s="165"/>
      <c r="Y307" s="165"/>
      <c r="Z307" s="165"/>
      <c r="AA307" s="165"/>
      <c r="AB307" s="165"/>
      <c r="AC307" s="165"/>
      <c r="AD307" s="165"/>
      <c r="AE307" s="165"/>
    </row>
    <row r="308" spans="22:31" ht="13.5">
      <c r="V308" s="165"/>
      <c r="W308" s="165"/>
      <c r="X308" s="165"/>
      <c r="Y308" s="165"/>
      <c r="Z308" s="165"/>
      <c r="AA308" s="165"/>
      <c r="AB308" s="165"/>
      <c r="AC308" s="165"/>
      <c r="AD308" s="165"/>
      <c r="AE308" s="165"/>
    </row>
    <row r="309" spans="22:31" ht="13.5">
      <c r="V309" s="165"/>
      <c r="W309" s="165"/>
      <c r="X309" s="165"/>
      <c r="Y309" s="165"/>
      <c r="Z309" s="165"/>
      <c r="AA309" s="165"/>
      <c r="AB309" s="165"/>
      <c r="AC309" s="165"/>
      <c r="AD309" s="165"/>
      <c r="AE309" s="165"/>
    </row>
    <row r="310" spans="22:31" ht="13.5">
      <c r="V310" s="165"/>
      <c r="W310" s="165"/>
      <c r="X310" s="165"/>
      <c r="Y310" s="165"/>
      <c r="Z310" s="165"/>
      <c r="AA310" s="165"/>
      <c r="AB310" s="165"/>
      <c r="AC310" s="165"/>
      <c r="AD310" s="165"/>
      <c r="AE310" s="165"/>
    </row>
    <row r="311" spans="22:31" ht="13.5">
      <c r="V311" s="165"/>
      <c r="W311" s="165"/>
      <c r="X311" s="165"/>
      <c r="Y311" s="165"/>
      <c r="Z311" s="165"/>
      <c r="AA311" s="165"/>
      <c r="AB311" s="165"/>
      <c r="AC311" s="165"/>
      <c r="AD311" s="165"/>
      <c r="AE311" s="165"/>
    </row>
    <row r="312" spans="22:31" ht="13.5">
      <c r="V312" s="165"/>
      <c r="W312" s="165"/>
      <c r="X312" s="165"/>
      <c r="Y312" s="165"/>
      <c r="Z312" s="165"/>
      <c r="AA312" s="165"/>
      <c r="AB312" s="165"/>
      <c r="AC312" s="165"/>
      <c r="AD312" s="165"/>
      <c r="AE312" s="165"/>
    </row>
    <row r="313" spans="22:31" ht="13.5">
      <c r="V313" s="165"/>
      <c r="W313" s="165"/>
      <c r="X313" s="165"/>
      <c r="Y313" s="165"/>
      <c r="Z313" s="165"/>
      <c r="AA313" s="165"/>
      <c r="AB313" s="165"/>
      <c r="AC313" s="165"/>
      <c r="AD313" s="165"/>
      <c r="AE313" s="165"/>
    </row>
    <row r="314" spans="22:31" ht="13.5">
      <c r="V314" s="165"/>
      <c r="W314" s="165"/>
      <c r="X314" s="165"/>
      <c r="Y314" s="165"/>
      <c r="Z314" s="165"/>
      <c r="AA314" s="165"/>
      <c r="AB314" s="165"/>
      <c r="AC314" s="165"/>
      <c r="AD314" s="165"/>
      <c r="AE314" s="165"/>
    </row>
    <row r="315" spans="22:31" ht="13.5">
      <c r="V315" s="165"/>
      <c r="W315" s="165"/>
      <c r="X315" s="165"/>
      <c r="Y315" s="165"/>
      <c r="Z315" s="165"/>
      <c r="AA315" s="165"/>
      <c r="AB315" s="165"/>
      <c r="AC315" s="165"/>
      <c r="AD315" s="165"/>
      <c r="AE315" s="165"/>
    </row>
    <row r="316" spans="22:31" ht="13.5">
      <c r="V316" s="165"/>
      <c r="W316" s="165"/>
      <c r="X316" s="165"/>
      <c r="Y316" s="165"/>
      <c r="Z316" s="165"/>
      <c r="AA316" s="165"/>
      <c r="AB316" s="165"/>
      <c r="AC316" s="165"/>
      <c r="AD316" s="165"/>
      <c r="AE316" s="165"/>
    </row>
    <row r="317" spans="22:31" ht="13.5">
      <c r="V317" s="165"/>
      <c r="W317" s="165"/>
      <c r="X317" s="165"/>
      <c r="Y317" s="165"/>
      <c r="Z317" s="165"/>
      <c r="AA317" s="165"/>
      <c r="AB317" s="165"/>
      <c r="AC317" s="165"/>
      <c r="AD317" s="165"/>
      <c r="AE317" s="165"/>
    </row>
    <row r="318" spans="22:31" ht="13.5">
      <c r="V318" s="165"/>
      <c r="W318" s="165"/>
      <c r="X318" s="165"/>
      <c r="Y318" s="165"/>
      <c r="Z318" s="165"/>
      <c r="AA318" s="165"/>
      <c r="AB318" s="165"/>
      <c r="AC318" s="165"/>
      <c r="AD318" s="165"/>
      <c r="AE318" s="165"/>
    </row>
    <row r="319" spans="22:31" ht="13.5">
      <c r="V319" s="165"/>
      <c r="W319" s="165"/>
      <c r="X319" s="165"/>
      <c r="Y319" s="165"/>
      <c r="Z319" s="165"/>
      <c r="AA319" s="165"/>
      <c r="AB319" s="165"/>
      <c r="AC319" s="165"/>
      <c r="AD319" s="165"/>
      <c r="AE319" s="165"/>
    </row>
    <row r="320" spans="22:31" ht="13.5">
      <c r="V320" s="165"/>
      <c r="W320" s="165"/>
      <c r="X320" s="165"/>
      <c r="Y320" s="165"/>
      <c r="Z320" s="165"/>
      <c r="AA320" s="165"/>
      <c r="AB320" s="165"/>
      <c r="AC320" s="165"/>
      <c r="AD320" s="165"/>
      <c r="AE320" s="165"/>
    </row>
    <row r="321" spans="22:31" ht="13.5">
      <c r="V321" s="165"/>
      <c r="W321" s="165"/>
      <c r="X321" s="165"/>
      <c r="Y321" s="165"/>
      <c r="Z321" s="165"/>
      <c r="AA321" s="165"/>
      <c r="AB321" s="165"/>
      <c r="AC321" s="165"/>
      <c r="AD321" s="165"/>
      <c r="AE321" s="165"/>
    </row>
    <row r="322" spans="22:31" ht="13.5">
      <c r="V322" s="165"/>
      <c r="W322" s="165"/>
      <c r="X322" s="165"/>
      <c r="Y322" s="165"/>
      <c r="Z322" s="165"/>
      <c r="AA322" s="165"/>
      <c r="AB322" s="165"/>
      <c r="AC322" s="165"/>
      <c r="AD322" s="165"/>
      <c r="AE322" s="165"/>
    </row>
    <row r="323" spans="22:31" ht="13.5">
      <c r="V323" s="165"/>
      <c r="W323" s="165"/>
      <c r="X323" s="165"/>
      <c r="Y323" s="165"/>
      <c r="Z323" s="165"/>
      <c r="AA323" s="165"/>
      <c r="AB323" s="165"/>
      <c r="AC323" s="165"/>
      <c r="AD323" s="165"/>
      <c r="AE323" s="165"/>
    </row>
    <row r="324" spans="22:31" ht="13.5">
      <c r="V324" s="165"/>
      <c r="W324" s="165"/>
      <c r="X324" s="165"/>
      <c r="Y324" s="165"/>
      <c r="Z324" s="165"/>
      <c r="AA324" s="165"/>
      <c r="AB324" s="165"/>
      <c r="AC324" s="165"/>
      <c r="AD324" s="165"/>
      <c r="AE324" s="165"/>
    </row>
  </sheetData>
  <sheetProtection/>
  <mergeCells count="9">
    <mergeCell ref="D80:Q80"/>
    <mergeCell ref="D81:Q81"/>
    <mergeCell ref="D82:Q82"/>
    <mergeCell ref="D83:Q83"/>
    <mergeCell ref="D84:Q84"/>
    <mergeCell ref="D85:Q85"/>
    <mergeCell ref="D86:Q86"/>
    <mergeCell ref="D87:Q87"/>
    <mergeCell ref="D88:Q88"/>
  </mergeCells>
  <printOptions/>
  <pageMargins left="0.3145833333333333" right="0.2361111111111111" top="0.3145833333333333" bottom="0.3145833333333333" header="0.2986111111111111" footer="0.298611111111111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L31"/>
  <sheetViews>
    <sheetView zoomScaleSheetLayoutView="100" workbookViewId="0" topLeftCell="A12">
      <selection activeCell="H34" sqref="H34"/>
    </sheetView>
  </sheetViews>
  <sheetFormatPr defaultColWidth="9.00390625" defaultRowHeight="15"/>
  <cols>
    <col min="1" max="1" width="28.57421875" style="1" customWidth="1"/>
    <col min="2" max="2" width="9.57421875" style="1" customWidth="1"/>
    <col min="3" max="4" width="11.421875" style="1" customWidth="1"/>
    <col min="5" max="6" width="13.7109375" style="1" customWidth="1"/>
    <col min="7" max="7" width="10.57421875" style="1" customWidth="1"/>
    <col min="8" max="8" width="17.28125" style="1" customWidth="1"/>
    <col min="9" max="9" width="18.57421875" style="1" customWidth="1"/>
    <col min="10" max="10" width="26.7109375" style="1" customWidth="1"/>
    <col min="11" max="11" width="14.28125" style="1" customWidth="1"/>
    <col min="12" max="12" width="33.8515625" style="1" customWidth="1"/>
    <col min="13" max="16384" width="9.00390625" style="1" customWidth="1"/>
  </cols>
  <sheetData>
    <row r="1" spans="1:9" ht="24.75" customHeight="1">
      <c r="A1" s="2" t="s">
        <v>231</v>
      </c>
      <c r="B1" s="3"/>
      <c r="C1" s="3"/>
      <c r="D1" s="3"/>
      <c r="E1" s="3"/>
      <c r="F1" s="3"/>
      <c r="G1" s="3"/>
      <c r="H1" s="3"/>
      <c r="I1" s="3"/>
    </row>
    <row r="2" spans="1:9" ht="24.75" customHeight="1">
      <c r="A2" s="4" t="s">
        <v>232</v>
      </c>
      <c r="B2" s="4" t="s">
        <v>233</v>
      </c>
      <c r="C2" s="5" t="s">
        <v>143</v>
      </c>
      <c r="D2" s="5" t="s">
        <v>157</v>
      </c>
      <c r="E2" s="5" t="s">
        <v>186</v>
      </c>
      <c r="F2" s="5" t="s">
        <v>210</v>
      </c>
      <c r="G2" s="4" t="s">
        <v>195</v>
      </c>
      <c r="H2" s="4" t="s">
        <v>234</v>
      </c>
      <c r="I2" s="5" t="s">
        <v>235</v>
      </c>
    </row>
    <row r="3" spans="1:9" ht="24.75" customHeight="1">
      <c r="A3" s="6" t="s">
        <v>236</v>
      </c>
      <c r="B3" s="6">
        <f>SUMIF('2.培养内容和课程设置'!F:F,"通识课程",'2.培养内容和课程设置'!H:H)</f>
        <v>928</v>
      </c>
      <c r="C3" s="6">
        <f>SUMIF('2.培养内容和课程设置'!F:F,"普通基础课",'2.培养内容和课程设置'!H:H)</f>
        <v>328</v>
      </c>
      <c r="D3" s="6">
        <f>SUMIF('2.培养内容和课程设置'!F:F,"专业基础课",'2.培养内容和课程设置'!H:H)</f>
        <v>680</v>
      </c>
      <c r="E3" s="6">
        <f>SUMIF('2.培养内容和课程设置'!F:F,"专业核心课",'2.培养内容和课程设置'!H:H)</f>
        <v>756</v>
      </c>
      <c r="F3" s="6">
        <f>SUMIF('2.培养内容和课程设置'!F:F,"实践教学",'2.培养内容和课程设置'!H:H)</f>
        <v>360</v>
      </c>
      <c r="G3" s="6">
        <f>SUMIF('2.培养内容和课程设置'!F:F,"拓展课程",'2.培养内容和课程设置'!H:H)</f>
        <v>264</v>
      </c>
      <c r="H3" s="6">
        <f>SUM(B3:G3)</f>
        <v>3316</v>
      </c>
      <c r="I3" s="6" t="str">
        <f>CONCATENATE('2.培养内容和课程设置'!A:A,"级",'2.培养内容和课程设置'!B:B)</f>
        <v>2021级机械设计制造及其自动化</v>
      </c>
    </row>
    <row r="4" spans="1:9" ht="24.75" customHeight="1">
      <c r="A4" s="6" t="s">
        <v>237</v>
      </c>
      <c r="B4" s="6">
        <f>SUMIF('2.培养内容和课程设置'!F:F,"通识课程",'2.培养内容和课程设置'!G:G)</f>
        <v>58</v>
      </c>
      <c r="C4" s="6">
        <f>SUMIF('2.培养内容和课程设置'!F:F,"普通基础课",'2.培养内容和课程设置'!G:G)</f>
        <v>21.5</v>
      </c>
      <c r="D4" s="6">
        <f>SUMIF('2.培养内容和课程设置'!F:F,"专业基础课",'2.培养内容和课程设置'!G:G)</f>
        <v>42.5</v>
      </c>
      <c r="E4" s="6">
        <f>SUMIF('2.培养内容和课程设置'!F:F,"专业核心课",'2.培养内容和课程设置'!G:G)</f>
        <v>31.5</v>
      </c>
      <c r="F4" s="6">
        <f>SUMIF('2.培养内容和课程设置'!F:F,"实践教学",'2.培养内容和课程设置'!G:G)</f>
        <v>12</v>
      </c>
      <c r="G4" s="6">
        <f>SUMIF('2.培养内容和课程设置'!F:F,"拓展课程",'2.培养内容和课程设置'!G:G)</f>
        <v>16.5</v>
      </c>
      <c r="H4" s="6">
        <f>SUM(B4:G4)</f>
        <v>182</v>
      </c>
      <c r="I4" s="6" t="str">
        <f>I3</f>
        <v>2021级机械设计制造及其自动化</v>
      </c>
    </row>
    <row r="5" spans="1:9" ht="24.75" customHeight="1">
      <c r="A5" s="6" t="s">
        <v>238</v>
      </c>
      <c r="B5" s="7">
        <f>B4/H4</f>
        <v>0.31868131868131866</v>
      </c>
      <c r="C5" s="7">
        <f>C4/H4</f>
        <v>0.11813186813186813</v>
      </c>
      <c r="D5" s="7">
        <f>D4/H4</f>
        <v>0.23351648351648352</v>
      </c>
      <c r="E5" s="7">
        <f>E4/H4</f>
        <v>0.17307692307692307</v>
      </c>
      <c r="F5" s="7">
        <f>F4/H4</f>
        <v>0.06593406593406594</v>
      </c>
      <c r="G5" s="7">
        <f>G4/H4</f>
        <v>0.09065934065934066</v>
      </c>
      <c r="H5" s="7">
        <f>H4/H4</f>
        <v>1</v>
      </c>
      <c r="I5" s="6" t="str">
        <f>I3</f>
        <v>2021级机械设计制造及其自动化</v>
      </c>
    </row>
    <row r="6" spans="2:8" ht="24.75" customHeight="1">
      <c r="B6" s="8"/>
      <c r="C6" s="8"/>
      <c r="D6" s="8"/>
      <c r="E6" s="8"/>
      <c r="F6" s="8"/>
      <c r="G6" s="8"/>
      <c r="H6" s="8"/>
    </row>
    <row r="7" spans="1:9" ht="39" customHeight="1">
      <c r="A7" s="4" t="s">
        <v>239</v>
      </c>
      <c r="B7" s="9" t="s">
        <v>240</v>
      </c>
      <c r="C7" s="9" t="s">
        <v>241</v>
      </c>
      <c r="D7" s="9" t="s">
        <v>242</v>
      </c>
      <c r="E7" s="9" t="s">
        <v>243</v>
      </c>
      <c r="F7" s="9" t="s">
        <v>244</v>
      </c>
      <c r="G7" s="9" t="s">
        <v>245</v>
      </c>
      <c r="H7" s="4" t="s">
        <v>234</v>
      </c>
      <c r="I7" s="5" t="s">
        <v>235</v>
      </c>
    </row>
    <row r="8" spans="1:9" ht="24.75" customHeight="1">
      <c r="A8" s="6" t="s">
        <v>236</v>
      </c>
      <c r="B8" s="6">
        <f>SUMIF('2.培养内容和课程设置'!F:F,"通识课程",'2.培养内容和课程设置'!J:J)</f>
        <v>856</v>
      </c>
      <c r="C8" s="6">
        <f>SUMIF('2.培养内容和课程设置'!F:F,"普通基础课",'2.培养内容和课程设置'!J:J)</f>
        <v>312</v>
      </c>
      <c r="D8" s="6">
        <f>SUMIF('2.培养内容和课程设置'!F:F,"专业基础课",'2.培养内容和课程设置'!J:J)</f>
        <v>578</v>
      </c>
      <c r="E8" s="6">
        <f>SUMIF('2.培养内容和课程设置'!F:F,"专业核心课",'2.培养内容和课程设置'!J:J)</f>
        <v>186</v>
      </c>
      <c r="F8" s="6">
        <f>SUM('2.培养内容和课程设置'!L:L)+SUM('2.培养内容和课程设置'!N:N)</f>
        <v>1268</v>
      </c>
      <c r="G8" s="6">
        <f>SUMIF('2.培养内容和课程设置'!F:F,"拓展课程",'2.培养内容和课程设置'!J:J)</f>
        <v>216</v>
      </c>
      <c r="H8" s="6">
        <f>SUM(B8:G8)</f>
        <v>3416</v>
      </c>
      <c r="I8" s="6" t="str">
        <f>CONCATENATE('2.培养内容和课程设置'!A:A,"级",'2.培养内容和课程设置'!B:B)</f>
        <v>2021级机械设计制造及其自动化</v>
      </c>
    </row>
    <row r="9" spans="1:9" ht="24.75" customHeight="1">
      <c r="A9" s="6" t="s">
        <v>237</v>
      </c>
      <c r="B9" s="6">
        <f>SUMIF('2.培养内容和课程设置'!F:F,"通识课程",'2.培养内容和课程设置'!I:I)</f>
        <v>53.5</v>
      </c>
      <c r="C9" s="6">
        <f>SUMIF('2.培养内容和课程设置'!F:F,"普通基础课",'2.培养内容和课程设置'!I:I)</f>
        <v>19.5</v>
      </c>
      <c r="D9" s="6">
        <f>SUMIF('2.培养内容和课程设置'!F:F,"专业基础课",'2.培养内容和课程设置'!I:I)</f>
        <v>35.5</v>
      </c>
      <c r="E9" s="6">
        <f>SUMIF('2.培养内容和课程设置'!F:F,"专业核心课",'2.培养内容和课程设置'!I:I)</f>
        <v>11.5</v>
      </c>
      <c r="F9" s="6">
        <f>SUM('2.培养内容和课程设置'!K:K)+SUM('2.培养内容和课程设置'!M:M)</f>
        <v>49.5</v>
      </c>
      <c r="G9" s="6">
        <f>SUMIF('2.培养内容和课程设置'!F:F,"拓展课程",'2.培养内容和课程设置'!I:I)</f>
        <v>14.5</v>
      </c>
      <c r="H9" s="6">
        <f>SUM(B9:G9)</f>
        <v>184</v>
      </c>
      <c r="I9" s="6" t="str">
        <f>I8</f>
        <v>2021级机械设计制造及其自动化</v>
      </c>
    </row>
    <row r="10" spans="1:9" ht="24.75" customHeight="1">
      <c r="A10" s="6" t="s">
        <v>238</v>
      </c>
      <c r="B10" s="7">
        <f>B9/H9</f>
        <v>0.2907608695652174</v>
      </c>
      <c r="C10" s="7">
        <f>C9/H9</f>
        <v>0.10597826086956522</v>
      </c>
      <c r="D10" s="7">
        <f>D9/H9</f>
        <v>0.19293478260869565</v>
      </c>
      <c r="E10" s="7">
        <f>E9/H9</f>
        <v>0.0625</v>
      </c>
      <c r="F10" s="7">
        <f>F9/H9</f>
        <v>0.26902173913043476</v>
      </c>
      <c r="G10" s="7">
        <f>G9/H9</f>
        <v>0.07880434782608696</v>
      </c>
      <c r="H10" s="7">
        <f>H9/H9</f>
        <v>1</v>
      </c>
      <c r="I10" s="6" t="str">
        <f>I8</f>
        <v>2021级机械设计制造及其自动化</v>
      </c>
    </row>
    <row r="11" spans="8:9" ht="24.75" customHeight="1">
      <c r="H11" s="10"/>
      <c r="I11" s="10"/>
    </row>
    <row r="12" spans="1:9" ht="24.75" customHeight="1">
      <c r="A12" s="2" t="s">
        <v>246</v>
      </c>
      <c r="B12" s="3"/>
      <c r="C12" s="3"/>
      <c r="D12" s="3"/>
      <c r="E12" s="3"/>
      <c r="F12" s="3"/>
      <c r="G12" s="3"/>
      <c r="H12" s="3"/>
      <c r="I12" s="3"/>
    </row>
    <row r="13" spans="1:9" ht="36" customHeight="1">
      <c r="A13" s="5" t="s">
        <v>52</v>
      </c>
      <c r="B13" s="5" t="s">
        <v>71</v>
      </c>
      <c r="C13" s="5" t="s">
        <v>112</v>
      </c>
      <c r="D13" s="11" t="s">
        <v>194</v>
      </c>
      <c r="E13" s="12" t="s">
        <v>247</v>
      </c>
      <c r="F13" s="11" t="s">
        <v>248</v>
      </c>
      <c r="G13" s="5" t="s">
        <v>249</v>
      </c>
      <c r="H13" s="9" t="s">
        <v>250</v>
      </c>
      <c r="I13" s="5" t="s">
        <v>235</v>
      </c>
    </row>
    <row r="14" spans="1:10" ht="24.75" customHeight="1">
      <c r="A14" s="6" t="s">
        <v>251</v>
      </c>
      <c r="B14" s="6">
        <f>SUMIF('2.培养内容和课程设置'!E:E,"必修",'2.培养内容和课程设置'!H:H)</f>
        <v>1848</v>
      </c>
      <c r="C14" s="6">
        <f>SUMIF('2.培养内容和课程设置'!E:E,"实践环节",'2.培养内容和课程设置'!H:H)</f>
        <v>980</v>
      </c>
      <c r="D14" s="13">
        <f>SUMIF('2.培养内容和课程设置'!E:E,"*专业选修*",'2.培养内容和课程设置'!H:H)</f>
        <v>264</v>
      </c>
      <c r="E14" s="14">
        <v>336</v>
      </c>
      <c r="F14" s="13">
        <f>SUMIF('2.培养内容和课程设置'!E:E,"*公共选修*",'2.培养内容和课程设置'!H:H)</f>
        <v>96</v>
      </c>
      <c r="G14" s="6">
        <f>SUMIF('2.培养内容和课程设置'!E:E,"素质",'2.培养内容和课程设置'!H:H)</f>
        <v>128</v>
      </c>
      <c r="H14" s="6">
        <f>SUM(B14+C14+E14+F14+G14)</f>
        <v>3388</v>
      </c>
      <c r="I14" s="6" t="str">
        <f>I3</f>
        <v>2021级机械设计制造及其自动化</v>
      </c>
      <c r="J14" s="24" t="s">
        <v>252</v>
      </c>
    </row>
    <row r="15" spans="1:10" ht="24.75" customHeight="1">
      <c r="A15" s="6" t="s">
        <v>54</v>
      </c>
      <c r="B15" s="6">
        <f>SUMIF('2.培养内容和课程设置'!E:E,"必修",'2.培养内容和课程设置'!G:G)</f>
        <v>116.5</v>
      </c>
      <c r="C15" s="6">
        <f>SUMIF('2.培养内容和课程设置'!E:E,"实践环节",'2.培养内容和课程设置'!G:G)</f>
        <v>35</v>
      </c>
      <c r="D15" s="13">
        <f>SUMIF('2.培养内容和课程设置'!E:E,"*专业选修*",'2.培养内容和课程设置'!G:G)</f>
        <v>16.5</v>
      </c>
      <c r="E15" s="14">
        <v>10.5</v>
      </c>
      <c r="F15" s="13">
        <f>SUMIF('2.培养内容和课程设置'!E:E,"*公共选修*",'2.培养内容和课程设置'!G:G)</f>
        <v>6</v>
      </c>
      <c r="G15" s="6">
        <f>SUMIF('2.培养内容和课程设置'!E:E,"素质",'2.培养内容和课程设置'!G:G)</f>
        <v>8</v>
      </c>
      <c r="H15" s="6">
        <f>SUM(B15+C15+E15+F15+G15)</f>
        <v>176</v>
      </c>
      <c r="I15" s="6" t="str">
        <f>I3</f>
        <v>2021级机械设计制造及其自动化</v>
      </c>
      <c r="J15" s="24" t="s">
        <v>252</v>
      </c>
    </row>
    <row r="16" spans="1:9" ht="24.75" customHeight="1">
      <c r="A16" s="15" t="s">
        <v>253</v>
      </c>
      <c r="B16" s="7">
        <f>B15/H15</f>
        <v>0.6619318181818182</v>
      </c>
      <c r="C16" s="7">
        <f>C15/H15</f>
        <v>0.19886363636363635</v>
      </c>
      <c r="D16" s="16" t="s">
        <v>254</v>
      </c>
      <c r="E16" s="7">
        <f>E15/H15</f>
        <v>0.05965909090909091</v>
      </c>
      <c r="F16" s="7">
        <f>F15/H15</f>
        <v>0.03409090909090909</v>
      </c>
      <c r="G16" s="17">
        <f>G15/H15</f>
        <v>0.045454545454545456</v>
      </c>
      <c r="H16" s="18">
        <f>SUM(B16+C16+E16+F16+G16)</f>
        <v>1</v>
      </c>
      <c r="I16" s="6" t="str">
        <f>I3</f>
        <v>2021级机械设计制造及其自动化</v>
      </c>
    </row>
    <row r="17" ht="18" customHeight="1"/>
    <row r="18" ht="18" customHeight="1"/>
    <row r="19" spans="1:11" ht="22.5" customHeight="1">
      <c r="A19" s="2" t="s">
        <v>255</v>
      </c>
      <c r="B19" s="3"/>
      <c r="C19" s="3"/>
      <c r="D19" s="3"/>
      <c r="E19" s="3"/>
      <c r="F19" s="3"/>
      <c r="G19" s="3"/>
      <c r="H19" s="3"/>
      <c r="I19" s="3"/>
      <c r="J19" s="3"/>
      <c r="K19" s="3"/>
    </row>
    <row r="20" spans="1:11" ht="21" customHeight="1">
      <c r="A20" s="5" t="s">
        <v>33</v>
      </c>
      <c r="B20" s="5" t="s">
        <v>256</v>
      </c>
      <c r="C20" s="5" t="s">
        <v>257</v>
      </c>
      <c r="D20" s="5" t="s">
        <v>258</v>
      </c>
      <c r="E20" s="5" t="s">
        <v>259</v>
      </c>
      <c r="F20" s="5" t="s">
        <v>260</v>
      </c>
      <c r="G20" s="5" t="s">
        <v>261</v>
      </c>
      <c r="H20" s="5" t="s">
        <v>262</v>
      </c>
      <c r="I20" s="5" t="s">
        <v>263</v>
      </c>
      <c r="J20" s="5" t="s">
        <v>264</v>
      </c>
      <c r="K20" s="5" t="s">
        <v>265</v>
      </c>
    </row>
    <row r="21" spans="1:11" ht="21" customHeight="1">
      <c r="A21" s="6" t="s">
        <v>266</v>
      </c>
      <c r="B21" s="6">
        <f>SUMIF('2.培养内容和课程设置'!O:O,"1",'2.培养内容和课程设置'!H:H)</f>
        <v>352</v>
      </c>
      <c r="C21" s="6">
        <f>SUMIF('2.培养内容和课程设置'!O:O,"2",'2.培养内容和课程设置'!H:H)</f>
        <v>352</v>
      </c>
      <c r="D21" s="6">
        <f>SUMIF('2.培养内容和课程设置'!O:O,"3",'2.培养内容和课程设置'!H:H)</f>
        <v>356</v>
      </c>
      <c r="E21" s="6">
        <f>SUMIF('2.培养内容和课程设置'!O:O,"4",'2.培养内容和课程设置'!H:H)</f>
        <v>372</v>
      </c>
      <c r="F21" s="6">
        <f>SUMIF('2.培养内容和课程设置'!O:O,"5",'2.培养内容和课程设置'!H:H)</f>
        <v>454</v>
      </c>
      <c r="G21" s="6">
        <f>SUMIF('2.培养内容和课程设置'!O:O,"6",'2.培养内容和课程设置'!H:H)</f>
        <v>404</v>
      </c>
      <c r="H21" s="6">
        <f>SUMIF('2.培养内容和课程设置'!O:O,"7",'2.培养内容和课程设置'!H:H)</f>
        <v>446</v>
      </c>
      <c r="I21" s="6">
        <f>SUMIF('2.培养内容和课程设置'!O:O,"8",'2.培养内容和课程设置'!H:H)</f>
        <v>308</v>
      </c>
      <c r="J21" s="6">
        <f>K21-SUM(B21:I21)</f>
        <v>272</v>
      </c>
      <c r="K21" s="6">
        <f>SUM('2.培养内容和课程设置'!H:H)</f>
        <v>3316</v>
      </c>
    </row>
    <row r="22" spans="1:11" ht="21" customHeight="1">
      <c r="A22" s="6" t="s">
        <v>267</v>
      </c>
      <c r="B22" s="6">
        <f>SUMIF('2.培养内容和课程设置'!O:O,"1",'2.培养内容和课程设置'!G:G)</f>
        <v>23</v>
      </c>
      <c r="C22" s="6">
        <f>SUMIF('2.培养内容和课程设置'!O:O,"2",'2.培养内容和课程设置'!G:G)</f>
        <v>22</v>
      </c>
      <c r="D22" s="6">
        <f>SUMIF('2.培养内容和课程设置'!O:O,"3",'2.培养内容和课程设置'!G:G)</f>
        <v>20.5</v>
      </c>
      <c r="E22" s="6">
        <f>SUMIF('2.培养内容和课程设置'!O:O,"4",'2.培养内容和课程设置'!G:G)</f>
        <v>21.5</v>
      </c>
      <c r="F22" s="6">
        <f>SUMIF('2.培养内容和课程设置'!O:O,"5",'2.培养内容和课程设置'!G:G)</f>
        <v>24</v>
      </c>
      <c r="G22" s="6">
        <f>SUMIF('2.培养内容和课程设置'!O:O,"6",'2.培养内容和课程设置'!G:G)</f>
        <v>23.5</v>
      </c>
      <c r="H22" s="6">
        <f>SUMIF('2.培养内容和课程设置'!O:O,"7",'2.培养内容和课程设置'!G:G)</f>
        <v>20</v>
      </c>
      <c r="I22" s="6">
        <f>SUMIF('2.培养内容和课程设置'!O:O,"8",'2.培养内容和课程设置'!G:G)</f>
        <v>10.5</v>
      </c>
      <c r="J22" s="6">
        <f>K22-SUM(A22:I22)</f>
        <v>17</v>
      </c>
      <c r="K22" s="6">
        <f>SUM('2.培养内容和课程设置'!G:G)</f>
        <v>182</v>
      </c>
    </row>
    <row r="23" spans="1:11" ht="21.75" customHeight="1">
      <c r="A23" s="19" t="s">
        <v>268</v>
      </c>
      <c r="B23" s="6">
        <f>_xlfn.SUMIFS('2.培养内容和课程设置'!H:H,'2.培养内容和课程设置'!O:O,"1",'2.培养内容和课程设置'!E:E,"*专业选修*")</f>
        <v>0</v>
      </c>
      <c r="C23" s="6">
        <f>_xlfn.SUMIFS('2.培养内容和课程设置'!H:H,'2.培养内容和课程设置'!O:O,"2",'2.培养内容和课程设置'!E:E,"*专业选修*")</f>
        <v>0</v>
      </c>
      <c r="D23" s="6">
        <f>_xlfn.SUMIFS('2.培养内容和课程设置'!H:H,'2.培养内容和课程设置'!O:O,"3",'2.培养内容和课程设置'!E:E,"*专业选修*")</f>
        <v>16</v>
      </c>
      <c r="E23" s="6">
        <f>_xlfn.SUMIFS('2.培养内容和课程设置'!H:H,'2.培养内容和课程设置'!O:O,"4",'2.培养内容和课程设置'!E:E,"*专业选修*")</f>
        <v>0</v>
      </c>
      <c r="F23" s="6">
        <f>_xlfn.SUMIFS('2.培养内容和课程设置'!H:H,'2.培养内容和课程设置'!O:O,"5",'2.培养内容和课程设置'!E:E,"*专业选修*")</f>
        <v>0</v>
      </c>
      <c r="G23" s="6">
        <f>_xlfn.SUMIFS('2.培养内容和课程设置'!H:H,'2.培养内容和课程设置'!O:O,"6",'2.培养内容和课程设置'!E:E,"*专业选修*")</f>
        <v>136</v>
      </c>
      <c r="H23" s="6">
        <f>_xlfn.SUMIFS('2.培养内容和课程设置'!H:H,'2.培养内容和课程设置'!O:O,"7",'2.培养内容和课程设置'!E:E,"*专业选修*")</f>
        <v>112</v>
      </c>
      <c r="I23" s="6">
        <f>_xlfn.SUMIFS('2.培养内容和课程设置'!H:H,'2.培养内容和课程设置'!O:O,"8",'2.培养内容和课程设置'!E:E,"*专业选修*")</f>
        <v>0</v>
      </c>
      <c r="J23" s="6">
        <v>0</v>
      </c>
      <c r="K23" s="6">
        <f aca="true" t="shared" si="0" ref="K23:K28">SUM(B23:J23)</f>
        <v>264</v>
      </c>
    </row>
    <row r="24" spans="1:11" ht="21.75" customHeight="1">
      <c r="A24" s="19" t="s">
        <v>269</v>
      </c>
      <c r="B24" s="6">
        <f>_xlfn.SUMIFS('2.培养内容和课程设置'!G:G,'2.培养内容和课程设置'!O:O,"1",'2.培养内容和课程设置'!E:E,"*专业选修*")</f>
        <v>0</v>
      </c>
      <c r="C24" s="6">
        <f>_xlfn.SUMIFS('2.培养内容和课程设置'!G:G,'2.培养内容和课程设置'!O:O,"2",'2.培养内容和课程设置'!E:E,"*专业选修*")</f>
        <v>0</v>
      </c>
      <c r="D24" s="6">
        <f>_xlfn.SUMIFS('2.培养内容和课程设置'!G:G,'2.培养内容和课程设置'!O:O,"3",'2.培养内容和课程设置'!E:E,"*专业选修*")</f>
        <v>1</v>
      </c>
      <c r="E24" s="6">
        <f>_xlfn.SUMIFS('2.培养内容和课程设置'!G:G,'2.培养内容和课程设置'!O:O,"4",'2.培养内容和课程设置'!E:E,"*专业选修*")</f>
        <v>0</v>
      </c>
      <c r="F24" s="6">
        <f>_xlfn.SUMIFS('2.培养内容和课程设置'!G:G,'2.培养内容和课程设置'!O:O,"5",'2.培养内容和课程设置'!E:E,"*专业选修*")</f>
        <v>0</v>
      </c>
      <c r="G24" s="6">
        <f>_xlfn.SUMIFS('2.培养内容和课程设置'!G:G,'2.培养内容和课程设置'!O:O,"6",'2.培养内容和课程设置'!E:E,"*专业选修*")</f>
        <v>8.5</v>
      </c>
      <c r="H24" s="6">
        <f>_xlfn.SUMIFS('2.培养内容和课程设置'!G:G,'2.培养内容和课程设置'!O:O,"7",'2.培养内容和课程设置'!E:E,"*专业选修*")</f>
        <v>7</v>
      </c>
      <c r="I24" s="6">
        <f>_xlfn.SUMIFS('2.培养内容和课程设置'!G:G,'2.培养内容和课程设置'!O:O,"8",'2.培养内容和课程设置'!E:E,"*专业选修*")</f>
        <v>0</v>
      </c>
      <c r="J24" s="6">
        <v>0</v>
      </c>
      <c r="K24" s="6">
        <f t="shared" si="0"/>
        <v>16.5</v>
      </c>
    </row>
    <row r="25" spans="1:12" ht="21" customHeight="1">
      <c r="A25" s="6" t="s">
        <v>270</v>
      </c>
      <c r="B25" s="20">
        <f>B26*16</f>
        <v>0</v>
      </c>
      <c r="C25" s="20">
        <f aca="true" t="shared" si="1" ref="C25:I25">C26*16</f>
        <v>0</v>
      </c>
      <c r="D25" s="20">
        <f t="shared" si="1"/>
        <v>16</v>
      </c>
      <c r="E25" s="20">
        <f t="shared" si="1"/>
        <v>0</v>
      </c>
      <c r="F25" s="20">
        <f t="shared" si="1"/>
        <v>0</v>
      </c>
      <c r="G25" s="20">
        <f t="shared" si="1"/>
        <v>152</v>
      </c>
      <c r="H25" s="20">
        <f t="shared" si="1"/>
        <v>48</v>
      </c>
      <c r="I25" s="20">
        <f t="shared" si="1"/>
        <v>0</v>
      </c>
      <c r="J25" s="6">
        <v>0</v>
      </c>
      <c r="K25" s="6">
        <f t="shared" si="0"/>
        <v>216</v>
      </c>
      <c r="L25" s="25"/>
    </row>
    <row r="26" spans="1:12" ht="18" customHeight="1">
      <c r="A26" s="21" t="s">
        <v>271</v>
      </c>
      <c r="B26" s="20">
        <v>0</v>
      </c>
      <c r="C26" s="20">
        <v>0</v>
      </c>
      <c r="D26" s="20">
        <v>1</v>
      </c>
      <c r="E26" s="20">
        <v>0</v>
      </c>
      <c r="F26" s="20">
        <v>0</v>
      </c>
      <c r="G26" s="20">
        <v>9.5</v>
      </c>
      <c r="H26" s="20">
        <v>3</v>
      </c>
      <c r="I26" s="20">
        <v>0</v>
      </c>
      <c r="J26" s="6">
        <v>0</v>
      </c>
      <c r="K26" s="6">
        <f t="shared" si="0"/>
        <v>13.5</v>
      </c>
      <c r="L26" s="26" t="s">
        <v>252</v>
      </c>
    </row>
    <row r="27" spans="1:11" ht="24" customHeight="1">
      <c r="A27" s="6" t="s">
        <v>272</v>
      </c>
      <c r="B27" s="6">
        <f>B21-B23+B25</f>
        <v>352</v>
      </c>
      <c r="C27" s="6">
        <f aca="true" t="shared" si="2" ref="C27:J27">C21-C23+C25</f>
        <v>352</v>
      </c>
      <c r="D27" s="6">
        <f t="shared" si="2"/>
        <v>356</v>
      </c>
      <c r="E27" s="6">
        <f t="shared" si="2"/>
        <v>372</v>
      </c>
      <c r="F27" s="6">
        <f t="shared" si="2"/>
        <v>454</v>
      </c>
      <c r="G27" s="6">
        <f t="shared" si="2"/>
        <v>420</v>
      </c>
      <c r="H27" s="6">
        <f t="shared" si="2"/>
        <v>382</v>
      </c>
      <c r="I27" s="6">
        <f t="shared" si="2"/>
        <v>308</v>
      </c>
      <c r="J27" s="6">
        <f t="shared" si="2"/>
        <v>272</v>
      </c>
      <c r="K27" s="6">
        <f t="shared" si="0"/>
        <v>3268</v>
      </c>
    </row>
    <row r="28" spans="1:11" ht="21" customHeight="1">
      <c r="A28" s="6" t="s">
        <v>273</v>
      </c>
      <c r="B28" s="6">
        <f>B22-B24+B26</f>
        <v>23</v>
      </c>
      <c r="C28" s="6">
        <f aca="true" t="shared" si="3" ref="C28:J28">C22-C24+C26</f>
        <v>22</v>
      </c>
      <c r="D28" s="6">
        <f t="shared" si="3"/>
        <v>20.5</v>
      </c>
      <c r="E28" s="6">
        <f t="shared" si="3"/>
        <v>21.5</v>
      </c>
      <c r="F28" s="6">
        <f t="shared" si="3"/>
        <v>24</v>
      </c>
      <c r="G28" s="6">
        <f t="shared" si="3"/>
        <v>24.5</v>
      </c>
      <c r="H28" s="6">
        <f t="shared" si="3"/>
        <v>16</v>
      </c>
      <c r="I28" s="6">
        <f t="shared" si="3"/>
        <v>10.5</v>
      </c>
      <c r="J28" s="6">
        <f t="shared" si="3"/>
        <v>17</v>
      </c>
      <c r="K28" s="6">
        <f t="shared" si="0"/>
        <v>179</v>
      </c>
    </row>
    <row r="31" spans="1:11" ht="21" customHeight="1">
      <c r="A31" s="22" t="s">
        <v>274</v>
      </c>
      <c r="B31" s="23"/>
      <c r="C31" s="23"/>
      <c r="D31" s="23"/>
      <c r="E31" s="23"/>
      <c r="F31" s="23"/>
      <c r="G31" s="23"/>
      <c r="H31" s="23"/>
      <c r="I31" s="23"/>
      <c r="J31" s="23"/>
      <c r="K31" s="27"/>
    </row>
  </sheetData>
  <sheetProtection/>
  <mergeCells count="4">
    <mergeCell ref="A1:I1"/>
    <mergeCell ref="A12:I12"/>
    <mergeCell ref="A19:K19"/>
    <mergeCell ref="A31:K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黄薇</cp:lastModifiedBy>
  <dcterms:created xsi:type="dcterms:W3CDTF">2019-01-22T15:46:32Z</dcterms:created>
  <dcterms:modified xsi:type="dcterms:W3CDTF">2022-11-18T08:41:49Z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DA7278FB7982430CA103B132D501F9F8</vt:lpwstr>
  </property>
</Properties>
</file>