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2" activeTab="2"/>
  </bookViews>
  <sheets>
    <sheet name="请先读 编制步骤" sheetId="1" r:id="rId1"/>
    <sheet name="1.人才培养特点与标准" sheetId="2" r:id="rId2"/>
    <sheet name="2.培养内容和课程设置" sheetId="3" r:id="rId3"/>
    <sheet name="3.学时学分统计(自动生成，勿动格式，请注意校验结果）" sheetId="4" r:id="rId4"/>
  </sheets>
  <definedNames>
    <definedName name="_xlfn.SUMIFS" hidden="1">#NAME?</definedName>
    <definedName name="_xlnm._FilterDatabase" localSheetId="2" hidden="1">'2.培养内容和课程设置'!$A$2:$U$76</definedName>
  </definedNames>
  <calcPr fullCalcOnLoad="1"/>
</workbook>
</file>

<file path=xl/sharedStrings.xml><?xml version="1.0" encoding="utf-8"?>
<sst xmlns="http://schemas.openxmlformats.org/spreadsheetml/2006/main" count="692" uniqueCount="255">
  <si>
    <t>编制步骤：</t>
  </si>
  <si>
    <t>第一步</t>
  </si>
  <si>
    <t>请先复制备份本文件，以免修改中删改了公式，导致表格不能自动生成</t>
  </si>
  <si>
    <t>第二步</t>
  </si>
  <si>
    <t>仔细阅读表1</t>
  </si>
  <si>
    <t>第三步</t>
  </si>
  <si>
    <t>删减表2中的有色行，确定这些课程是否适用本专业</t>
  </si>
  <si>
    <t>第四步</t>
  </si>
  <si>
    <r>
      <t>根据本专业课程需要，按表2中的格式增减课程，可随意增行、减行，</t>
    </r>
    <r>
      <rPr>
        <b/>
        <sz val="10"/>
        <color indexed="8"/>
        <rFont val="宋体"/>
        <family val="0"/>
      </rPr>
      <t>不要调列</t>
    </r>
  </si>
  <si>
    <t>第五步</t>
  </si>
  <si>
    <r>
      <t>根据表3中自动生成部分，</t>
    </r>
    <r>
      <rPr>
        <b/>
        <sz val="10"/>
        <color indexed="8"/>
        <rFont val="宋体"/>
        <family val="0"/>
      </rPr>
      <t>核查表2填写的合理性</t>
    </r>
    <r>
      <rPr>
        <sz val="10"/>
        <color indexed="8"/>
        <rFont val="宋体"/>
        <family val="0"/>
      </rPr>
      <t>，并填写表3中的黄色部分，请勿调整表中计算公式，否则会出现计算错误</t>
    </r>
  </si>
  <si>
    <t>若不小心删改了删改公式，请点到备份表中同样位置，在工具栏fx位置窗口复制公式</t>
  </si>
  <si>
    <t>表2编制说明：</t>
  </si>
  <si>
    <t>表2为物联网工程专业作参考的范本，可在上直接修改完成各专业的培养方案制定</t>
  </si>
  <si>
    <t>培养方案基本原则：1总学分原则上控制在150-160学分之间（另有第二课堂4学分）；2按规定完成公共课设计，除规定课程外其他公共课各学院可自主选择，按前期协调会达成的原则来安排，如有个别调整的需要与公共课程承担学院重新协商，并向教务处报告申请，批准后方能独立设计</t>
  </si>
  <si>
    <t>表2中绿色部分为所有专业统一的规定项目（其中民语言班对英语不作硬性要求），黄色部分各学院自主选择是否开设，蓝色部分各学院结合专业需求设计挑选，不选课程，可直接在表中删除行</t>
  </si>
  <si>
    <t>有色部分的课程已与各学院协商达成统一共识，为方便合班排课，其学时学分不可动，但上课学期可调。这些课程需要调整学时学分的请单独向教务处和开课学院申请</t>
  </si>
  <si>
    <t>理论课和实验课严格按每学分16学时设计课程，不得出现学时高，学分低情况</t>
  </si>
  <si>
    <t>考核占教室的，“考核方式”栏请写“考试”，不占教室的写为“考查”</t>
  </si>
  <si>
    <t>一些学期无法确定的课程，如素质教育类课程，请在学期格内填写“0”，尽量确定每门课程的准确开课学期</t>
  </si>
  <si>
    <t>分模块制定的专业选修课，请按模块在备注里分别标注为专业选修课1或2、3</t>
  </si>
  <si>
    <t>R、S、T列为编后检查校验列，请看列首说明，入出现错误，请检查学时、学分各分项数值，是否符合逻辑关系</t>
  </si>
  <si>
    <t>理论课与实验课严格按每学分16学时设计，实践课按每周1学分，每学分30学时填表，以方便汇算时体现时间占用量</t>
  </si>
  <si>
    <t>实践课按每实习一周为1学分，在填表中按每学分计30学时填写</t>
  </si>
  <si>
    <t>大类招生专业，在各专业同修期间课程一致，分专业后按专业培养，因此仍按专业分别制定培养方案</t>
  </si>
  <si>
    <t>预科阶段培养方案由中语学院统一制定，各专业培养方案中不含预科阶段，但各专业阶段培养方案需要在公共课程中减除军事训练、新疆简明历史，其它公共课与汉班相同</t>
  </si>
  <si>
    <t>项目</t>
  </si>
  <si>
    <t>机械设计制造及其自动化</t>
  </si>
  <si>
    <t>专业介绍</t>
  </si>
  <si>
    <t>机械设计制造及其自动化专业是培养学生工业机械装备及机电产品从设计、制造、运行控制到生产过程的企业管理能力的专业，是掌握机械设计与制造基础理论知识与方法，融入计算机科学、信息技术、自动控制技术，运用先进设计制造技术的理论与方法，解决现代工程领域中的复杂技术问题，培养产品智能化的设计与制造能力的专业。
1977年机械设计制造及其自动化专业正式开始招生。本专业治学严谨，治学优良，经过四十余年的建设发展，现已成为新疆农业大学规模与实力较强的专业之一，目前已建设了两个专业方向：机械设计方向和机电一体化方向。</t>
  </si>
  <si>
    <t>培养目标</t>
  </si>
  <si>
    <t>本专业系自治区紧缺专业，专为培养具备机械设计、制造及其自动化基础知识与应用能力，能在工业生产部门从事机械工程及其自动化领域内的设计制造、科技开发、应用研究等方面工作的工程技术人才。重点为新疆经济建设和社会发展培养在农牧业机械及通用机械设计制造领域和机电一体化领域，从事产品设计与制造、机械装备与系统运行应用管理和经营销售等方面的高素质应用型人才。
本专业培养毕业生以德、智、体、美全面发展为目标，具有正确的三观， 热爱祖国，热爱新疆，掌握扎实的基础理论知识，具备较强的实践能力，能够分析和解决专业问题，做到服务新疆，服务农业，服务机械专业。</t>
  </si>
  <si>
    <t>毕业要求</t>
  </si>
  <si>
    <t>本专业学生主要学习力学、机械工程、控制科学与工程的基础理论，学习电工电子技术、计算机技术和信息处理技术的基础知识，受到现代机械工程师的基本训练，获得从事专业领域工程技术工作的基本技能，具备相应的能力，毕业生应获得以下几方面的知识和能力：
1.具有人文底蕴、科学精神、职业素养和社会责任感，了解国情社情民情，践行社会主义核心价值观；
2.具有扎实的基础知识和专业知识，掌握必备的研究方法，了解本专业及相关领域最新动态和发展趋势；
3.具有批判性思维和创新能力。能够发现、辨析、质疑、评价本专业及相关领域现象和问题，表达个人见解；
4.具有较强的解决实际问题和解决复杂问题的能力，具有独立工作的综合素质。能够对本专业领域复杂问题进行综合分析和研究，并提出相应对策或解决方案；
5.具备动手能力，能够独立完成一些机械装置和电气控制的设计和制作；
6.具有信息技术应用能力。能够恰当应用现代信息技术手段和工具解决实际问题；
7.具有较强的沟通表达能力。能够通过口头和书面表达方式与同行、社会公众进行有效沟通；
8.具有良好的团队合作能力。能够与团队成员和谐相处，协作共事，并作为成员或领导者在团队活动中发挥积极作用；
9.具备了解科技前沿，构建国际视野的能力。了解国际动态，关注全球性问题，理解和尊重世界不同文化的差异性和多样性；
10.具有终身学习意识和自我管理、自主学习能力，能够通过不断学习，适应社会和个人可持续发展；
11.较好地掌握一门外国语，能较顺利地查阅并翻译专业外文资料；
12.具有本专业领域内1～2个专业方向，如机械设计、机电一体化所必备的专业知识，使学生具有初步的科学研究、科技开发及组织管理的能力。</t>
  </si>
  <si>
    <t>培养特色</t>
  </si>
  <si>
    <t>1.注重人文素质和科学精神的培养，注重核心价值观和创新意识的培养，强调立德树人的教育目标和献身新疆热爱专业的导向。
2.专业课程设置中，强调课程设置的专业性与复合性相结合，以机械设计、机械制造、装备的自动化为专业主线，注重专业主干课程与最新支撑课程并设，强调新技术的学习和知识的复合性，注重创新思维和创新能力的培养。
3.强调专业的农牧业服务方向，在课程设置、实践教学环节，均安排农牧业机械装备的设计、制造及其自动化的内容。
4.重视学生实践能力的培养，重视实验实习等实训环节的教学，引导学生培养解决实际问题复杂问题的能力。
5.重视专业知识的更新和拓展，重视学习能力和创新理念的培养，引导学生保持对学科专业前沿发展的跟踪、学习和实践，培养学生的创新思维和创新能力。</t>
  </si>
  <si>
    <t>授予学位</t>
  </si>
  <si>
    <t>工学学士</t>
  </si>
  <si>
    <t>完成表2所有事项，成绩合格</t>
  </si>
  <si>
    <t>学位证获取条件</t>
  </si>
  <si>
    <t>1.获得毕业证书，汉语言班级学生的应修课程平均学分绩点达到1.9，民语言、双语班级学生平均学分绩点达到1.8；
2.汉语言班级的非英语专业学生全国大学英语四级（CET-4）考试成绩≥320分者（有其他语言要求及中国少数民族语言文学专业除外）；双语班级、民语言班级学生中国少数民族汉语水平等级考试（MHK）达到三级甲者（汉语言专业除外）；英语专业学生英语专业四级成绩≥50分，或英语专业八级成绩≥45分、雅思成绩≥5.5分、托福成绩≥70分者；汉语言专业中国少数民族汉语水平等级考试（MHK）达到四级乙者；
有下列情况之一者，不授予学士学位。
（1）在校期间，违反国家法律法规，受行政拘留处罚或有刑事犯罪记录者；
（2）受记过及以上处分仍在处分期内者；
（3）有学术不端行为和违背学术诚信者，包括毕业论文（设计）剽窃、抄袭获得论文成绩，采用不当手段获得课程成绩等；
 (4）其他原因，经学校学位评定委员会认定为不能授予学士学位者。</t>
  </si>
  <si>
    <t>为避免出现数字逻辑错误，请制作培养方案的负责老师，严谨填写每门课程的学时、学分以及各分项数值，保证课程总学时=讲课+实验+实践学时，且课程总学分=讲课学分+实验学分+实践学分</t>
  </si>
  <si>
    <t>年级</t>
  </si>
  <si>
    <t>校内专业名称</t>
  </si>
  <si>
    <t>课程代码</t>
  </si>
  <si>
    <t>课程名称</t>
  </si>
  <si>
    <t>课程性质</t>
  </si>
  <si>
    <t>课程类别</t>
  </si>
  <si>
    <t>学分</t>
  </si>
  <si>
    <t>总学时</t>
  </si>
  <si>
    <t>讲课学分</t>
  </si>
  <si>
    <t>讲课学时</t>
  </si>
  <si>
    <t>实验学分</t>
  </si>
  <si>
    <t>实验学时</t>
  </si>
  <si>
    <t>课内实践
学分</t>
  </si>
  <si>
    <t>课内实践学时</t>
  </si>
  <si>
    <t>开课学期</t>
  </si>
  <si>
    <t>考核方式（考核占教室的，请写成考试课，不占教室的写为考查课）</t>
  </si>
  <si>
    <t>开课单位</t>
  </si>
  <si>
    <t>备注</t>
  </si>
  <si>
    <r>
      <t>以下出现“F"说明</t>
    </r>
    <r>
      <rPr>
        <b/>
        <sz val="10"/>
        <color indexed="10"/>
        <rFont val="宋体"/>
        <family val="0"/>
      </rPr>
      <t>学分</t>
    </r>
    <r>
      <rPr>
        <b/>
        <sz val="10"/>
        <color indexed="8"/>
        <rFont val="宋体"/>
        <family val="0"/>
      </rPr>
      <t>分解到讲课、实验或实践有误</t>
    </r>
  </si>
  <si>
    <r>
      <t>以下出现“S"说明</t>
    </r>
    <r>
      <rPr>
        <b/>
        <sz val="10"/>
        <color indexed="10"/>
        <rFont val="宋体"/>
        <family val="0"/>
      </rPr>
      <t>学时</t>
    </r>
    <r>
      <rPr>
        <b/>
        <sz val="10"/>
        <color indexed="8"/>
        <rFont val="宋体"/>
        <family val="0"/>
      </rPr>
      <t>分解到讲课、实验或实践有误</t>
    </r>
  </si>
  <si>
    <t>以下出现“N"说明开课学期没有填写</t>
  </si>
  <si>
    <t>机械设计制造及其自动化（机械设计）</t>
  </si>
  <si>
    <t>293010013</t>
  </si>
  <si>
    <t>中国近现代史纲要</t>
  </si>
  <si>
    <t>必修</t>
  </si>
  <si>
    <t>通识理论课</t>
  </si>
  <si>
    <t>考试</t>
  </si>
  <si>
    <t>马克思主义学院</t>
  </si>
  <si>
    <t>课程已录入系统</t>
  </si>
  <si>
    <t>293010004</t>
  </si>
  <si>
    <t>思想道德修养与法律基础</t>
  </si>
  <si>
    <t>293010007</t>
  </si>
  <si>
    <t>马克思主义基本原理</t>
  </si>
  <si>
    <t>形势与政策</t>
  </si>
  <si>
    <t>第1-6学期</t>
  </si>
  <si>
    <t>293010001</t>
  </si>
  <si>
    <t>毛泽东思想和中国特色社会主义理论体系概论</t>
  </si>
  <si>
    <t>293010014</t>
  </si>
  <si>
    <t>简明新疆地方史教程</t>
  </si>
  <si>
    <t>247010001</t>
  </si>
  <si>
    <t>大学英语Ⅰ</t>
  </si>
  <si>
    <t>外国语学院</t>
  </si>
  <si>
    <t>247010002</t>
  </si>
  <si>
    <t>大学英语Ⅱ</t>
  </si>
  <si>
    <t>295010001</t>
  </si>
  <si>
    <t>体育Ⅰ</t>
  </si>
  <si>
    <t>考查</t>
  </si>
  <si>
    <t>体育教学部</t>
  </si>
  <si>
    <t>295010002</t>
  </si>
  <si>
    <t>体育Ⅱ</t>
  </si>
  <si>
    <t>295010003</t>
  </si>
  <si>
    <t>体育Ⅲ</t>
  </si>
  <si>
    <t>295010004</t>
  </si>
  <si>
    <t>体育Ⅳ</t>
  </si>
  <si>
    <t>295010005</t>
  </si>
  <si>
    <t>体育5</t>
  </si>
  <si>
    <t>295010006</t>
  </si>
  <si>
    <t>体育6</t>
  </si>
  <si>
    <t>295010007</t>
  </si>
  <si>
    <t>体育7</t>
  </si>
  <si>
    <t>295010008</t>
  </si>
  <si>
    <t>体育8</t>
  </si>
  <si>
    <t>290010001</t>
  </si>
  <si>
    <t>大学生职业生涯规划</t>
  </si>
  <si>
    <t>学工部</t>
  </si>
  <si>
    <t>通识类</t>
  </si>
  <si>
    <t>290010002</t>
  </si>
  <si>
    <t>大学生就业指导</t>
  </si>
  <si>
    <t>大学生心理健康</t>
  </si>
  <si>
    <t>298010001</t>
  </si>
  <si>
    <t>军事训练</t>
  </si>
  <si>
    <t>通识实践课</t>
  </si>
  <si>
    <t>武装部</t>
  </si>
  <si>
    <t>国防教育类</t>
  </si>
  <si>
    <t>299040001</t>
  </si>
  <si>
    <t>劳动</t>
  </si>
  <si>
    <t>学工系统</t>
  </si>
  <si>
    <t>其它</t>
  </si>
  <si>
    <t>291040001</t>
  </si>
  <si>
    <t>大学生社会实践</t>
  </si>
  <si>
    <t>246010061</t>
  </si>
  <si>
    <r>
      <t>C</t>
    </r>
    <r>
      <rPr>
        <sz val="10"/>
        <rFont val="宋体"/>
        <family val="0"/>
      </rPr>
      <t>语言程序设计</t>
    </r>
  </si>
  <si>
    <t>计算机与信息工程学院</t>
  </si>
  <si>
    <r>
      <t>Python</t>
    </r>
    <r>
      <rPr>
        <sz val="10"/>
        <rFont val="宋体"/>
        <family val="0"/>
      </rPr>
      <t>程序设计导论</t>
    </r>
  </si>
  <si>
    <t>241010016</t>
  </si>
  <si>
    <t>高等数学Ⅲ(1)</t>
  </si>
  <si>
    <t>数理学院</t>
  </si>
  <si>
    <t>理工类汉</t>
  </si>
  <si>
    <t>241010019</t>
  </si>
  <si>
    <t>高等数学Ⅲ(2)</t>
  </si>
  <si>
    <t>241010035</t>
  </si>
  <si>
    <t>线性代数</t>
  </si>
  <si>
    <t>241010042</t>
  </si>
  <si>
    <t>概率统计</t>
  </si>
  <si>
    <t>241010002</t>
  </si>
  <si>
    <t>大学物理A</t>
  </si>
  <si>
    <t>化学概论</t>
  </si>
  <si>
    <t>化工学院</t>
  </si>
  <si>
    <t>课程未录入系统</t>
  </si>
  <si>
    <t>242010004</t>
  </si>
  <si>
    <t>画法几何及机械制图（1）</t>
  </si>
  <si>
    <t>专业基础课</t>
  </si>
  <si>
    <t>机电工程学院</t>
  </si>
  <si>
    <t>242010005</t>
  </si>
  <si>
    <t>画法几何及机械制图（2）</t>
  </si>
  <si>
    <t>计算机绘图及三维造型设计</t>
  </si>
  <si>
    <t>238010036</t>
  </si>
  <si>
    <t>理论力学</t>
  </si>
  <si>
    <t>水利学院</t>
  </si>
  <si>
    <t>238010004</t>
  </si>
  <si>
    <t>材料力学</t>
  </si>
  <si>
    <t>电子技术</t>
  </si>
  <si>
    <t>237010210</t>
  </si>
  <si>
    <t>液压传动</t>
  </si>
  <si>
    <t>237010112</t>
  </si>
  <si>
    <t>流体力学</t>
  </si>
  <si>
    <t>237010101</t>
  </si>
  <si>
    <t>工程热力学</t>
  </si>
  <si>
    <t>237010157</t>
  </si>
  <si>
    <t>控制工程基础</t>
  </si>
  <si>
    <t>237010195</t>
  </si>
  <si>
    <t>可编程序控制器</t>
  </si>
  <si>
    <t>237010065</t>
  </si>
  <si>
    <t>工程材料</t>
  </si>
  <si>
    <t>237010002</t>
  </si>
  <si>
    <t>材料成型技术基础</t>
  </si>
  <si>
    <t>237010009</t>
  </si>
  <si>
    <t>公差与技术测量</t>
  </si>
  <si>
    <t>有限元分析</t>
  </si>
  <si>
    <t>机械原理</t>
  </si>
  <si>
    <t>专业核心课</t>
  </si>
  <si>
    <t>机械设计</t>
  </si>
  <si>
    <t>237010190</t>
  </si>
  <si>
    <t>数控技术</t>
  </si>
  <si>
    <t>237010114</t>
  </si>
  <si>
    <t>机械制造工艺学</t>
  </si>
  <si>
    <t>电工技术</t>
  </si>
  <si>
    <t>242010003</t>
  </si>
  <si>
    <t>学科导论</t>
  </si>
  <si>
    <t>选修</t>
  </si>
  <si>
    <t>专业选修课</t>
  </si>
  <si>
    <t>专业英语</t>
  </si>
  <si>
    <t>294030001</t>
  </si>
  <si>
    <t>专业文献检索</t>
  </si>
  <si>
    <t>图书馆</t>
  </si>
  <si>
    <t>机械CAD/CAM</t>
  </si>
  <si>
    <t>机械设计学</t>
  </si>
  <si>
    <t>质量管理</t>
  </si>
  <si>
    <t>237080096</t>
  </si>
  <si>
    <t>现代测试技术</t>
  </si>
  <si>
    <t>237010165</t>
  </si>
  <si>
    <t>农业装备及设施</t>
  </si>
  <si>
    <t>237080104</t>
  </si>
  <si>
    <t>先进制造技术</t>
  </si>
  <si>
    <t>微机原理与接口技术Ⅱ</t>
  </si>
  <si>
    <t>237040048</t>
  </si>
  <si>
    <t>金工实习</t>
  </si>
  <si>
    <t>实践部分</t>
  </si>
  <si>
    <t>专业实践课</t>
  </si>
  <si>
    <t>237040023</t>
  </si>
  <si>
    <t>工程制图测绘</t>
  </si>
  <si>
    <t>机械创新课程设计</t>
  </si>
  <si>
    <t>237040028</t>
  </si>
  <si>
    <t>机械设计课程设计</t>
  </si>
  <si>
    <t>237040031</t>
  </si>
  <si>
    <t>机械制造综合实习（1）</t>
  </si>
  <si>
    <t>机械制造综合实习（2）</t>
  </si>
  <si>
    <t>237040030</t>
  </si>
  <si>
    <t>机械制造工艺学课程设计</t>
  </si>
  <si>
    <t>数控加工编程及操作</t>
  </si>
  <si>
    <t>电工电子课程设计</t>
  </si>
  <si>
    <t>246040001</t>
  </si>
  <si>
    <t>毕业实习与毕业设计(论文)</t>
  </si>
  <si>
    <t>无需代码</t>
  </si>
  <si>
    <t>素质教育限选课</t>
  </si>
  <si>
    <t>教务处</t>
  </si>
  <si>
    <t>素质教育</t>
  </si>
  <si>
    <t>素质教育任选课</t>
  </si>
  <si>
    <t>第二课堂</t>
  </si>
  <si>
    <t>第二课堂必修</t>
  </si>
  <si>
    <t>课程分类学时学分统计</t>
  </si>
  <si>
    <t>课程类别1</t>
  </si>
  <si>
    <t>小计</t>
  </si>
  <si>
    <t>年级||专业</t>
  </si>
  <si>
    <t>开课学时</t>
  </si>
  <si>
    <t>开课学分</t>
  </si>
  <si>
    <t>学分占比</t>
  </si>
  <si>
    <t>课程类别2</t>
  </si>
  <si>
    <t>必修
（理论部分）</t>
  </si>
  <si>
    <t>选修
（理论部分）</t>
  </si>
  <si>
    <t>实验部分</t>
  </si>
  <si>
    <t>通识教育
（理论部分）</t>
  </si>
  <si>
    <t>专业教育
（理论部分）</t>
  </si>
  <si>
    <t>素质教育
（理论部分）</t>
  </si>
  <si>
    <t>总学时计算校验
B+C+D+E=D+E+
F+G+H=J3</t>
  </si>
  <si>
    <r>
      <t>毕业要求学时学分统计(备注：</t>
    </r>
    <r>
      <rPr>
        <b/>
        <sz val="12"/>
        <color indexed="13"/>
        <rFont val="宋体"/>
        <family val="0"/>
      </rPr>
      <t>黄底色标注的最低专业选修部分，需自定并填入表格</t>
    </r>
    <r>
      <rPr>
        <b/>
        <sz val="12"/>
        <color indexed="8"/>
        <rFont val="宋体"/>
        <family val="0"/>
      </rPr>
      <t>)</t>
    </r>
  </si>
  <si>
    <t>毕业要求小计</t>
  </si>
  <si>
    <t>毕业要求学时</t>
  </si>
  <si>
    <t>毕业要求学分</t>
  </si>
  <si>
    <t>在最低毕业学分中的占比</t>
  </si>
  <si>
    <t>课程各学期分布（请在做教学计划时，将每门课尽可能提前考虑周到，具体设置在哪一学期，避免出现学期不确定的情况，开课学期实在无法确定才设置为多学期）</t>
  </si>
  <si>
    <t>第1学期</t>
  </si>
  <si>
    <t>第2学期</t>
  </si>
  <si>
    <t>第3学期</t>
  </si>
  <si>
    <t>第4学期</t>
  </si>
  <si>
    <t>第5学期</t>
  </si>
  <si>
    <t>第6学期</t>
  </si>
  <si>
    <t>第7学期</t>
  </si>
  <si>
    <t>第8学期</t>
  </si>
  <si>
    <t>学期不确定的</t>
  </si>
  <si>
    <t>合计</t>
  </si>
  <si>
    <t>计划开课总学时</t>
  </si>
  <si>
    <t>计划开课总学分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</si>
</sst>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0"/>
    </font>
    <font>
      <sz val="11"/>
      <name val="宋体"/>
      <family val="0"/>
    </font>
    <font>
      <b/>
      <sz val="12"/>
      <color indexed="9"/>
      <name val="宋体"/>
      <family val="0"/>
    </font>
    <font>
      <b/>
      <sz val="10"/>
      <color indexed="8"/>
      <name val="宋体"/>
      <family val="0"/>
    </font>
    <font>
      <sz val="10"/>
      <color indexed="8"/>
      <name val="宋体"/>
      <family val="0"/>
    </font>
    <font>
      <b/>
      <sz val="10"/>
      <color indexed="9"/>
      <name val="宋体"/>
      <family val="0"/>
    </font>
    <font>
      <sz val="6.5"/>
      <color indexed="8"/>
      <name val="宋体"/>
      <family val="0"/>
    </font>
    <font>
      <b/>
      <sz val="10"/>
      <color indexed="10"/>
      <name val="宋体"/>
      <family val="0"/>
    </font>
    <font>
      <sz val="10"/>
      <name val="宋体"/>
      <family val="0"/>
    </font>
    <font>
      <b/>
      <sz val="14"/>
      <color indexed="10"/>
      <name val="宋体"/>
      <family val="0"/>
    </font>
    <font>
      <sz val="6"/>
      <color indexed="8"/>
      <name val="宋体"/>
      <family val="0"/>
    </font>
    <font>
      <sz val="10"/>
      <name val="Times New Roman"/>
      <family val="1"/>
    </font>
    <font>
      <sz val="10"/>
      <color indexed="10"/>
      <name val="宋体"/>
      <family val="0"/>
    </font>
    <font>
      <sz val="10"/>
      <color indexed="40"/>
      <name val="宋体"/>
      <family val="0"/>
    </font>
    <font>
      <sz val="9"/>
      <color indexed="10"/>
      <name val="宋体"/>
      <family val="0"/>
    </font>
    <font>
      <b/>
      <sz val="10"/>
      <name val="宋体"/>
      <family val="0"/>
    </font>
    <font>
      <b/>
      <sz val="11"/>
      <color indexed="8"/>
      <name val="宋体"/>
      <family val="0"/>
    </font>
    <font>
      <b/>
      <sz val="10"/>
      <color indexed="56"/>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13"/>
      <name val="宋体"/>
      <family val="0"/>
    </font>
    <font>
      <b/>
      <sz val="12"/>
      <color indexed="8"/>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color theme="0"/>
      <name val="宋体"/>
      <family val="0"/>
    </font>
    <font>
      <b/>
      <sz val="10"/>
      <color theme="1"/>
      <name val="宋体"/>
      <family val="0"/>
    </font>
    <font>
      <sz val="10"/>
      <color theme="1"/>
      <name val="宋体"/>
      <family val="0"/>
    </font>
    <font>
      <b/>
      <sz val="10"/>
      <color theme="0"/>
      <name val="宋体"/>
      <family val="0"/>
    </font>
    <font>
      <sz val="6.5"/>
      <color theme="1"/>
      <name val="宋体"/>
      <family val="0"/>
    </font>
    <font>
      <b/>
      <sz val="10"/>
      <color rgb="FFFF0000"/>
      <name val="宋体"/>
      <family val="0"/>
    </font>
    <font>
      <sz val="10"/>
      <color theme="1"/>
      <name val="Calibri"/>
      <family val="0"/>
    </font>
    <font>
      <sz val="10"/>
      <name val="Calibri"/>
      <family val="0"/>
    </font>
    <font>
      <sz val="11"/>
      <name val="Calibri"/>
      <family val="0"/>
    </font>
    <font>
      <b/>
      <sz val="14"/>
      <color rgb="FFFF0000"/>
      <name val="Calibri"/>
      <family val="0"/>
    </font>
    <font>
      <b/>
      <sz val="10"/>
      <color theme="1"/>
      <name val="Calibri"/>
      <family val="0"/>
    </font>
    <font>
      <sz val="6"/>
      <color theme="1"/>
      <name val="宋体"/>
      <family val="0"/>
    </font>
    <font>
      <sz val="10"/>
      <color rgb="FFFF0000"/>
      <name val="Calibri"/>
      <family val="0"/>
    </font>
    <font>
      <sz val="10"/>
      <color rgb="FFFF0000"/>
      <name val="宋体"/>
      <family val="0"/>
    </font>
    <font>
      <sz val="10"/>
      <color rgb="FF00B0F0"/>
      <name val="Calibri"/>
      <family val="0"/>
    </font>
    <font>
      <sz val="10"/>
      <color rgb="FF00B0F0"/>
      <name val="宋体"/>
      <family val="0"/>
    </font>
    <font>
      <sz val="9"/>
      <color rgb="FFFF0000"/>
      <name val="宋体"/>
      <family val="0"/>
    </font>
    <font>
      <b/>
      <sz val="10"/>
      <name val="Calibri"/>
      <family val="0"/>
    </font>
    <font>
      <b/>
      <sz val="10"/>
      <color rgb="FF002060"/>
      <name val="Calibri"/>
      <family val="0"/>
    </font>
  </fonts>
  <fills count="3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tint="-0.09996999800205231"/>
        <bgColor indexed="64"/>
      </patternFill>
    </fill>
    <fill>
      <patternFill patternType="solid">
        <fgColor theme="0"/>
        <bgColor indexed="64"/>
      </patternFill>
    </fill>
    <fill>
      <patternFill patternType="solid">
        <fgColor rgb="FFDFE0E5"/>
        <bgColor indexed="64"/>
      </patternFill>
    </fill>
    <fill>
      <patternFill patternType="solid">
        <fgColor rgb="FFFF000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medium"/>
      <top style="thin"/>
      <bottom style="medium"/>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cellStyleXfs>
  <cellXfs count="125">
    <xf numFmtId="0" fontId="0" fillId="0" borderId="0" xfId="0" applyFont="1" applyAlignment="1">
      <alignment vertical="center"/>
    </xf>
    <xf numFmtId="0" fontId="0" fillId="0" borderId="0" xfId="0" applyAlignment="1">
      <alignment horizontal="center" vertical="center"/>
    </xf>
    <xf numFmtId="0" fontId="56" fillId="33" borderId="10" xfId="0" applyFont="1" applyFill="1" applyBorder="1" applyAlignment="1">
      <alignment horizontal="left" vertical="center"/>
    </xf>
    <xf numFmtId="0" fontId="56" fillId="33" borderId="11" xfId="0" applyFont="1" applyFill="1" applyBorder="1" applyAlignment="1">
      <alignment horizontal="left"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4" xfId="0" applyFont="1" applyBorder="1" applyAlignment="1">
      <alignment horizontal="center" vertical="center"/>
    </xf>
    <xf numFmtId="0" fontId="58" fillId="0" borderId="16" xfId="0" applyFont="1" applyBorder="1" applyAlignment="1">
      <alignment horizontal="center" vertical="center"/>
    </xf>
    <xf numFmtId="10" fontId="58" fillId="0" borderId="17" xfId="0" applyNumberFormat="1" applyFont="1" applyBorder="1" applyAlignment="1">
      <alignment horizontal="center" vertical="center"/>
    </xf>
    <xf numFmtId="0" fontId="58" fillId="0" borderId="0" xfId="0" applyFont="1" applyAlignment="1">
      <alignment horizontal="center" vertical="center"/>
    </xf>
    <xf numFmtId="0" fontId="57" fillId="0" borderId="18" xfId="0" applyFont="1" applyBorder="1" applyAlignment="1">
      <alignment horizontal="center" vertical="center"/>
    </xf>
    <xf numFmtId="0" fontId="57" fillId="28" borderId="11" xfId="0" applyFont="1" applyFill="1" applyBorder="1" applyAlignment="1">
      <alignment horizontal="center" vertical="center" wrapText="1"/>
    </xf>
    <xf numFmtId="0" fontId="57" fillId="23" borderId="11" xfId="0" applyFont="1" applyFill="1" applyBorder="1" applyAlignment="1">
      <alignment horizontal="center" vertical="center" wrapText="1"/>
    </xf>
    <xf numFmtId="0" fontId="57" fillId="0" borderId="15" xfId="0" applyFont="1" applyBorder="1" applyAlignment="1">
      <alignment horizontal="center" vertical="center"/>
    </xf>
    <xf numFmtId="0" fontId="57" fillId="34" borderId="14"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6" xfId="0" applyFont="1" applyBorder="1" applyAlignment="1">
      <alignment horizontal="center" vertical="center" wrapText="1"/>
    </xf>
    <xf numFmtId="10" fontId="58" fillId="0" borderId="17" xfId="0" applyNumberFormat="1" applyFont="1" applyFill="1" applyBorder="1" applyAlignment="1">
      <alignment horizontal="center" vertical="center"/>
    </xf>
    <xf numFmtId="10" fontId="58" fillId="0" borderId="17" xfId="17" applyNumberFormat="1" applyFont="1" applyBorder="1" applyAlignment="1">
      <alignment horizontal="center" vertical="center"/>
    </xf>
    <xf numFmtId="0" fontId="59" fillId="33" borderId="10" xfId="0" applyFont="1" applyFill="1" applyBorder="1" applyAlignment="1">
      <alignment horizontal="left" vertical="center"/>
    </xf>
    <xf numFmtId="0" fontId="59" fillId="33" borderId="11" xfId="0" applyFont="1" applyFill="1" applyBorder="1" applyAlignment="1">
      <alignment horizontal="left" vertical="center"/>
    </xf>
    <xf numFmtId="0" fontId="58" fillId="0" borderId="17" xfId="0" applyFont="1" applyBorder="1" applyAlignment="1">
      <alignment horizontal="center" vertical="center"/>
    </xf>
    <xf numFmtId="0" fontId="56" fillId="33" borderId="19" xfId="0" applyFont="1" applyFill="1" applyBorder="1" applyAlignment="1">
      <alignment horizontal="left" vertical="center"/>
    </xf>
    <xf numFmtId="0" fontId="57" fillId="0" borderId="20" xfId="0" applyFont="1" applyBorder="1" applyAlignment="1">
      <alignment horizontal="center" vertical="center"/>
    </xf>
    <xf numFmtId="0" fontId="60" fillId="0" borderId="20" xfId="0" applyFont="1" applyBorder="1" applyAlignment="1">
      <alignment horizontal="center" vertical="center"/>
    </xf>
    <xf numFmtId="0" fontId="57" fillId="0" borderId="21" xfId="0" applyFont="1" applyBorder="1" applyAlignment="1">
      <alignment horizontal="center" vertical="center" wrapText="1"/>
    </xf>
    <xf numFmtId="0" fontId="61" fillId="22" borderId="21" xfId="0" applyFont="1" applyFill="1" applyBorder="1" applyAlignment="1">
      <alignment horizontal="center" vertical="center" wrapText="1"/>
    </xf>
    <xf numFmtId="0" fontId="57" fillId="0" borderId="19" xfId="0" applyFont="1" applyBorder="1" applyAlignment="1">
      <alignment horizontal="center" vertical="center"/>
    </xf>
    <xf numFmtId="0" fontId="61" fillId="22" borderId="14" xfId="0" applyFont="1" applyFill="1" applyBorder="1" applyAlignment="1">
      <alignment horizontal="center" vertical="center"/>
    </xf>
    <xf numFmtId="0" fontId="61" fillId="22" borderId="17" xfId="0" applyFont="1" applyFill="1" applyBorder="1" applyAlignment="1">
      <alignment horizontal="center" vertical="center"/>
    </xf>
    <xf numFmtId="0" fontId="59" fillId="33" borderId="19" xfId="0" applyFont="1" applyFill="1" applyBorder="1" applyAlignment="1">
      <alignment horizontal="left" vertical="center"/>
    </xf>
    <xf numFmtId="0" fontId="58" fillId="0" borderId="20" xfId="0" applyFont="1" applyBorder="1" applyAlignment="1">
      <alignment horizontal="center" vertical="center"/>
    </xf>
    <xf numFmtId="0" fontId="58" fillId="0" borderId="22" xfId="0" applyFont="1" applyBorder="1" applyAlignment="1">
      <alignment horizontal="center" vertical="center"/>
    </xf>
    <xf numFmtId="0" fontId="0" fillId="22" borderId="0" xfId="0" applyFill="1" applyAlignment="1">
      <alignment vertical="center"/>
    </xf>
    <xf numFmtId="0" fontId="0" fillId="0" borderId="0" xfId="0" applyFill="1" applyAlignment="1">
      <alignment horizontal="center" vertical="center"/>
    </xf>
    <xf numFmtId="0" fontId="62" fillId="35" borderId="0" xfId="0" applyFont="1" applyFill="1" applyAlignment="1">
      <alignment vertical="center"/>
    </xf>
    <xf numFmtId="0" fontId="63" fillId="22" borderId="0" xfId="0" applyFont="1" applyFill="1" applyAlignment="1">
      <alignment vertical="center"/>
    </xf>
    <xf numFmtId="0" fontId="63" fillId="10" borderId="0" xfId="0" applyFont="1" applyFill="1" applyAlignment="1">
      <alignment vertical="center"/>
    </xf>
    <xf numFmtId="0" fontId="63" fillId="11" borderId="0" xfId="0" applyFont="1" applyFill="1" applyAlignment="1">
      <alignment vertical="center"/>
    </xf>
    <xf numFmtId="0" fontId="0" fillId="0" borderId="0" xfId="0" applyFill="1" applyAlignment="1">
      <alignment vertical="center"/>
    </xf>
    <xf numFmtId="0" fontId="64" fillId="0" borderId="0" xfId="0" applyFont="1" applyAlignment="1">
      <alignment vertical="center"/>
    </xf>
    <xf numFmtId="0" fontId="64" fillId="0" borderId="0" xfId="0" applyFont="1" applyFill="1" applyAlignment="1">
      <alignment vertical="center"/>
    </xf>
    <xf numFmtId="0" fontId="62" fillId="0" borderId="0" xfId="0" applyFont="1" applyAlignment="1">
      <alignment vertical="center"/>
    </xf>
    <xf numFmtId="49" fontId="62" fillId="0" borderId="0" xfId="0" applyNumberFormat="1" applyFont="1" applyAlignment="1">
      <alignment vertical="center"/>
    </xf>
    <xf numFmtId="0" fontId="62" fillId="0" borderId="0" xfId="0" applyFont="1" applyAlignment="1">
      <alignment horizontal="left" vertical="center"/>
    </xf>
    <xf numFmtId="0" fontId="62" fillId="36" borderId="0" xfId="0" applyFont="1" applyFill="1" applyAlignment="1">
      <alignment horizontal="center" vertical="center"/>
    </xf>
    <xf numFmtId="0" fontId="62" fillId="0" borderId="0" xfId="0" applyFont="1" applyAlignment="1">
      <alignment horizontal="center" vertical="center"/>
    </xf>
    <xf numFmtId="0" fontId="0" fillId="36" borderId="0" xfId="0" applyFill="1" applyAlignment="1">
      <alignment horizontal="center" vertical="center"/>
    </xf>
    <xf numFmtId="0" fontId="65" fillId="22" borderId="0" xfId="0" applyFont="1" applyFill="1" applyAlignment="1">
      <alignment horizontal="center" vertical="center"/>
    </xf>
    <xf numFmtId="0" fontId="65" fillId="15" borderId="0" xfId="0" applyFont="1" applyFill="1" applyAlignment="1">
      <alignment horizontal="center" vertical="center"/>
    </xf>
    <xf numFmtId="0" fontId="66" fillId="0" borderId="14" xfId="0" applyFont="1" applyFill="1" applyBorder="1" applyAlignment="1">
      <alignment horizontal="center" vertical="center"/>
    </xf>
    <xf numFmtId="49" fontId="66" fillId="0" borderId="14" xfId="0" applyNumberFormat="1" applyFont="1" applyFill="1" applyBorder="1" applyAlignment="1">
      <alignment horizontal="center" vertical="center"/>
    </xf>
    <xf numFmtId="0" fontId="66" fillId="36" borderId="14" xfId="0" applyFont="1" applyFill="1" applyBorder="1" applyAlignment="1">
      <alignment horizontal="center" vertical="center"/>
    </xf>
    <xf numFmtId="0" fontId="58" fillId="35" borderId="14" xfId="0" applyFont="1" applyFill="1" applyBorder="1" applyAlignment="1">
      <alignment horizontal="center" vertical="center"/>
    </xf>
    <xf numFmtId="0" fontId="67" fillId="35" borderId="14" xfId="0" applyFont="1" applyFill="1" applyBorder="1" applyAlignment="1">
      <alignment horizontal="center" vertical="center"/>
    </xf>
    <xf numFmtId="49" fontId="63" fillId="0" borderId="14" xfId="66" applyNumberFormat="1" applyFont="1" applyFill="1" applyBorder="1" applyAlignment="1">
      <alignment horizontal="center" vertical="center"/>
      <protection/>
    </xf>
    <xf numFmtId="0" fontId="62" fillId="0" borderId="14" xfId="66" applyFont="1" applyFill="1" applyBorder="1" applyAlignment="1">
      <alignment horizontal="left" vertical="center"/>
      <protection/>
    </xf>
    <xf numFmtId="0" fontId="62" fillId="0" borderId="14" xfId="66" applyFont="1" applyFill="1" applyBorder="1" applyAlignment="1">
      <alignment horizontal="center" vertical="center"/>
      <protection/>
    </xf>
    <xf numFmtId="0" fontId="63" fillId="0" borderId="14" xfId="66" applyFont="1" applyFill="1" applyBorder="1" applyAlignment="1">
      <alignment horizontal="center" vertical="center"/>
      <protection/>
    </xf>
    <xf numFmtId="0" fontId="63" fillId="36" borderId="14" xfId="66" applyFont="1" applyFill="1" applyBorder="1" applyAlignment="1">
      <alignment horizontal="center" vertical="center"/>
      <protection/>
    </xf>
    <xf numFmtId="0" fontId="63" fillId="0" borderId="14" xfId="66" applyFont="1" applyFill="1" applyBorder="1" applyAlignment="1">
      <alignment horizontal="left" vertical="center"/>
      <protection/>
    </xf>
    <xf numFmtId="0" fontId="58" fillId="36" borderId="14" xfId="66" applyFont="1" applyFill="1" applyBorder="1" applyAlignment="1">
      <alignment horizontal="center" vertical="center"/>
      <protection/>
    </xf>
    <xf numFmtId="49" fontId="8" fillId="35" borderId="14" xfId="0" applyNumberFormat="1" applyFont="1" applyFill="1" applyBorder="1" applyAlignment="1">
      <alignment horizontal="center" vertical="center"/>
    </xf>
    <xf numFmtId="0" fontId="58" fillId="35" borderId="14" xfId="0" applyFont="1" applyFill="1" applyBorder="1" applyAlignment="1">
      <alignment horizontal="left" vertical="center"/>
    </xf>
    <xf numFmtId="0" fontId="58" fillId="36" borderId="14" xfId="0" applyFont="1" applyFill="1" applyBorder="1" applyAlignment="1">
      <alignment horizontal="center" vertical="center"/>
    </xf>
    <xf numFmtId="49" fontId="8" fillId="15" borderId="14" xfId="0" applyNumberFormat="1" applyFont="1" applyFill="1" applyBorder="1" applyAlignment="1">
      <alignment horizontal="center" vertical="center"/>
    </xf>
    <xf numFmtId="0" fontId="58" fillId="15" borderId="14" xfId="0" applyFont="1" applyFill="1" applyBorder="1" applyAlignment="1">
      <alignment horizontal="left" vertical="center"/>
    </xf>
    <xf numFmtId="0" fontId="8" fillId="15" borderId="14" xfId="0" applyFont="1" applyFill="1" applyBorder="1" applyAlignment="1">
      <alignment horizontal="center" vertical="center"/>
    </xf>
    <xf numFmtId="0" fontId="58" fillId="15" borderId="14" xfId="0" applyFont="1" applyFill="1" applyBorder="1" applyAlignment="1">
      <alignment horizontal="center" vertical="center"/>
    </xf>
    <xf numFmtId="0" fontId="11" fillId="0" borderId="14" xfId="66" applyFont="1" applyFill="1" applyBorder="1" applyAlignment="1">
      <alignment horizontal="left" vertical="center"/>
      <protection/>
    </xf>
    <xf numFmtId="49" fontId="68" fillId="0" borderId="14" xfId="66" applyNumberFormat="1" applyFont="1" applyFill="1" applyBorder="1" applyAlignment="1">
      <alignment horizontal="center" vertical="center"/>
      <protection/>
    </xf>
    <xf numFmtId="0" fontId="69" fillId="0" borderId="14" xfId="66" applyFont="1" applyFill="1" applyBorder="1" applyAlignment="1">
      <alignment horizontal="left" vertical="center"/>
      <protection/>
    </xf>
    <xf numFmtId="0" fontId="68" fillId="36" borderId="14" xfId="66" applyFont="1" applyFill="1" applyBorder="1" applyAlignment="1">
      <alignment horizontal="center" vertical="center"/>
      <protection/>
    </xf>
    <xf numFmtId="0" fontId="68" fillId="0" borderId="14" xfId="66" applyFont="1" applyFill="1" applyBorder="1" applyAlignment="1">
      <alignment horizontal="center" vertical="center"/>
      <protection/>
    </xf>
    <xf numFmtId="49" fontId="70" fillId="0" borderId="14" xfId="66" applyNumberFormat="1" applyFont="1" applyFill="1" applyBorder="1" applyAlignment="1">
      <alignment horizontal="center" vertical="center"/>
      <protection/>
    </xf>
    <xf numFmtId="0" fontId="71" fillId="0" borderId="14" xfId="66" applyFont="1" applyFill="1" applyBorder="1" applyAlignment="1">
      <alignment horizontal="left" vertical="center"/>
      <protection/>
    </xf>
    <xf numFmtId="0" fontId="70" fillId="0" borderId="14" xfId="66" applyFont="1" applyFill="1" applyBorder="1" applyAlignment="1">
      <alignment horizontal="center" vertical="center"/>
      <protection/>
    </xf>
    <xf numFmtId="0" fontId="70" fillId="36" borderId="14" xfId="66" applyFont="1" applyFill="1" applyBorder="1" applyAlignment="1">
      <alignment horizontal="center" vertical="center"/>
      <protection/>
    </xf>
    <xf numFmtId="0" fontId="8" fillId="0" borderId="14" xfId="66" applyFont="1" applyFill="1" applyBorder="1" applyAlignment="1">
      <alignment horizontal="left" vertical="center"/>
      <protection/>
    </xf>
    <xf numFmtId="0" fontId="69" fillId="0" borderId="0" xfId="66" applyFont="1" applyAlignment="1">
      <alignment horizontal="justify" vertical="center"/>
      <protection/>
    </xf>
    <xf numFmtId="0" fontId="62" fillId="0" borderId="14" xfId="66" applyFont="1" applyBorder="1" applyAlignment="1">
      <alignment horizontal="center" vertical="center"/>
      <protection/>
    </xf>
    <xf numFmtId="0" fontId="11" fillId="0" borderId="23" xfId="66" applyFont="1" applyFill="1" applyBorder="1" applyAlignment="1">
      <alignment horizontal="left" vertical="center"/>
      <protection/>
    </xf>
    <xf numFmtId="0" fontId="72" fillId="0" borderId="0" xfId="66" applyFont="1" applyAlignment="1">
      <alignment horizontal="justify" vertical="center"/>
      <protection/>
    </xf>
    <xf numFmtId="49" fontId="62" fillId="0" borderId="14" xfId="66" applyNumberFormat="1" applyFont="1" applyFill="1" applyBorder="1" applyAlignment="1">
      <alignment vertical="center"/>
      <protection/>
    </xf>
    <xf numFmtId="0" fontId="66" fillId="0" borderId="14" xfId="0" applyFont="1" applyFill="1" applyBorder="1" applyAlignment="1">
      <alignment horizontal="center" vertical="center" wrapText="1"/>
    </xf>
    <xf numFmtId="0" fontId="66" fillId="36" borderId="14"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58" fillId="15" borderId="14" xfId="66" applyFont="1" applyFill="1" applyBorder="1" applyAlignment="1">
      <alignment horizontal="center" vertical="center"/>
      <protection/>
    </xf>
    <xf numFmtId="0" fontId="58" fillId="35" borderId="14" xfId="66" applyFont="1" applyFill="1" applyBorder="1" applyAlignment="1">
      <alignment horizontal="center" vertical="center"/>
      <protection/>
    </xf>
    <xf numFmtId="0" fontId="8" fillId="0" borderId="14" xfId="66" applyFont="1" applyFill="1" applyBorder="1" applyAlignment="1">
      <alignment horizontal="center" vertical="center"/>
      <protection/>
    </xf>
    <xf numFmtId="0" fontId="51" fillId="0" borderId="14" xfId="0" applyFont="1" applyFill="1" applyBorder="1" applyAlignment="1">
      <alignment horizontal="center" vertical="center"/>
    </xf>
    <xf numFmtId="0" fontId="62" fillId="35" borderId="14" xfId="0" applyFont="1" applyFill="1" applyBorder="1" applyAlignment="1">
      <alignment vertical="center"/>
    </xf>
    <xf numFmtId="0" fontId="62" fillId="15" borderId="14" xfId="0" applyFont="1" applyFill="1" applyBorder="1" applyAlignment="1">
      <alignment vertical="center"/>
    </xf>
    <xf numFmtId="0" fontId="63" fillId="22" borderId="14" xfId="0" applyFont="1" applyFill="1" applyBorder="1" applyAlignment="1">
      <alignment vertical="center"/>
    </xf>
    <xf numFmtId="0" fontId="62" fillId="10" borderId="14" xfId="0" applyFont="1" applyFill="1" applyBorder="1" applyAlignment="1">
      <alignment vertical="center"/>
    </xf>
    <xf numFmtId="0" fontId="62" fillId="37" borderId="14" xfId="0" applyFont="1" applyFill="1" applyBorder="1" applyAlignment="1">
      <alignment vertical="center"/>
    </xf>
    <xf numFmtId="0" fontId="62" fillId="0" borderId="14" xfId="0" applyFont="1" applyFill="1" applyBorder="1" applyAlignment="1">
      <alignment vertical="center"/>
    </xf>
    <xf numFmtId="0" fontId="63" fillId="37" borderId="14" xfId="0" applyFont="1" applyFill="1" applyBorder="1" applyAlignment="1">
      <alignment vertical="center"/>
    </xf>
    <xf numFmtId="0" fontId="63" fillId="0" borderId="14" xfId="0" applyFont="1" applyFill="1" applyBorder="1" applyAlignment="1">
      <alignment vertical="center"/>
    </xf>
    <xf numFmtId="49" fontId="68" fillId="0" borderId="14" xfId="66" applyNumberFormat="1" applyFont="1" applyFill="1" applyBorder="1" applyAlignment="1">
      <alignment vertical="center"/>
      <protection/>
    </xf>
    <xf numFmtId="49" fontId="70" fillId="0" borderId="14" xfId="66" applyNumberFormat="1" applyFont="1" applyFill="1" applyBorder="1" applyAlignment="1">
      <alignment vertical="center"/>
      <protection/>
    </xf>
    <xf numFmtId="49" fontId="63" fillId="0" borderId="13" xfId="66" applyNumberFormat="1" applyFont="1" applyFill="1" applyBorder="1" applyAlignment="1">
      <alignment horizontal="center" vertical="center"/>
      <protection/>
    </xf>
    <xf numFmtId="0" fontId="11" fillId="0" borderId="13" xfId="66" applyFont="1" applyFill="1" applyBorder="1" applyAlignment="1">
      <alignment horizontal="left" vertical="center"/>
      <protection/>
    </xf>
    <xf numFmtId="0" fontId="63" fillId="36" borderId="13" xfId="66" applyFont="1" applyFill="1" applyBorder="1" applyAlignment="1">
      <alignment horizontal="center" vertical="center"/>
      <protection/>
    </xf>
    <xf numFmtId="49" fontId="62" fillId="0" borderId="14" xfId="66" applyNumberFormat="1" applyFont="1" applyFill="1" applyBorder="1" applyAlignment="1">
      <alignment horizontal="center" vertical="center"/>
      <protection/>
    </xf>
    <xf numFmtId="0" fontId="63" fillId="0" borderId="13" xfId="66" applyFont="1" applyFill="1" applyBorder="1" applyAlignment="1">
      <alignment horizontal="center" vertical="center"/>
      <protection/>
    </xf>
    <xf numFmtId="0" fontId="0" fillId="0" borderId="14" xfId="0" applyFill="1" applyBorder="1" applyAlignment="1">
      <alignment horizontal="center" vertical="center"/>
    </xf>
    <xf numFmtId="0" fontId="0" fillId="0" borderId="14" xfId="0" applyFill="1" applyBorder="1" applyAlignment="1">
      <alignment vertical="center" wrapText="1"/>
    </xf>
    <xf numFmtId="0" fontId="0" fillId="0" borderId="14" xfId="0" applyFill="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59" fillId="38" borderId="23" xfId="0" applyFont="1" applyFill="1" applyBorder="1" applyAlignment="1">
      <alignment horizontal="left" vertical="center"/>
    </xf>
    <xf numFmtId="0" fontId="59" fillId="38" borderId="24" xfId="0" applyFont="1" applyFill="1" applyBorder="1" applyAlignment="1">
      <alignment horizontal="left" vertical="center"/>
    </xf>
    <xf numFmtId="0" fontId="58" fillId="0" borderId="14" xfId="0" applyFont="1" applyBorder="1" applyAlignment="1">
      <alignment vertical="center" wrapText="1"/>
    </xf>
    <xf numFmtId="0" fontId="0" fillId="0" borderId="0" xfId="0" applyBorder="1" applyAlignment="1">
      <alignment vertical="center" wrapText="1"/>
    </xf>
    <xf numFmtId="0" fontId="74"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58" fillId="0" borderId="14" xfId="0" applyFont="1" applyBorder="1" applyAlignment="1">
      <alignment vertical="center"/>
    </xf>
    <xf numFmtId="0" fontId="0" fillId="0" borderId="0" xfId="0" applyBorder="1" applyAlignment="1">
      <alignment vertical="center"/>
    </xf>
    <xf numFmtId="0" fontId="57" fillId="0" borderId="14" xfId="0" applyNumberFormat="1" applyFont="1" applyBorder="1" applyAlignment="1">
      <alignment horizontal="center" vertical="center"/>
    </xf>
    <xf numFmtId="0" fontId="58" fillId="0" borderId="14" xfId="0" applyFont="1" applyBorder="1" applyAlignment="1">
      <alignment vertical="center"/>
    </xf>
    <xf numFmtId="0" fontId="0" fillId="0" borderId="0" xfId="0" applyFont="1" applyAlignment="1">
      <alignment horizontal="lef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百分比 3"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Q22"/>
  <sheetViews>
    <sheetView zoomScaleSheetLayoutView="100" workbookViewId="0" topLeftCell="A1">
      <selection activeCell="D63" sqref="D63"/>
    </sheetView>
  </sheetViews>
  <sheetFormatPr defaultColWidth="9.00390625" defaultRowHeight="15"/>
  <cols>
    <col min="1" max="1" width="6.140625" style="1" customWidth="1"/>
    <col min="2" max="2" width="94.8515625" style="0" customWidth="1"/>
    <col min="3" max="15" width="3.00390625" style="112" customWidth="1"/>
  </cols>
  <sheetData>
    <row r="1" spans="1:2" ht="13.5">
      <c r="A1" s="113" t="s">
        <v>0</v>
      </c>
      <c r="B1" s="114"/>
    </row>
    <row r="2" spans="1:6" ht="13.5">
      <c r="A2" s="8" t="s">
        <v>1</v>
      </c>
      <c r="B2" s="115" t="s">
        <v>2</v>
      </c>
      <c r="C2" s="116"/>
      <c r="D2" s="116"/>
      <c r="F2" s="116"/>
    </row>
    <row r="3" spans="1:6" ht="13.5">
      <c r="A3" s="8" t="s">
        <v>3</v>
      </c>
      <c r="B3" s="115" t="s">
        <v>4</v>
      </c>
      <c r="C3" s="116"/>
      <c r="D3" s="116"/>
      <c r="F3" s="116"/>
    </row>
    <row r="4" spans="1:6" ht="13.5">
      <c r="A4" s="8" t="s">
        <v>5</v>
      </c>
      <c r="B4" s="115" t="s">
        <v>6</v>
      </c>
      <c r="C4" s="116"/>
      <c r="D4" s="116"/>
      <c r="F4" s="116"/>
    </row>
    <row r="5" spans="1:6" ht="13.5">
      <c r="A5" s="8" t="s">
        <v>7</v>
      </c>
      <c r="B5" s="115" t="s">
        <v>8</v>
      </c>
      <c r="C5" s="116"/>
      <c r="D5" s="116"/>
      <c r="F5" s="116"/>
    </row>
    <row r="6" spans="1:6" ht="13.5">
      <c r="A6" s="8" t="s">
        <v>9</v>
      </c>
      <c r="B6" s="115" t="s">
        <v>10</v>
      </c>
      <c r="C6" s="116"/>
      <c r="D6" s="116"/>
      <c r="F6" s="116"/>
    </row>
    <row r="7" spans="1:6" ht="13.5">
      <c r="A7" s="8"/>
      <c r="B7" s="115" t="s">
        <v>11</v>
      </c>
      <c r="C7" s="116"/>
      <c r="D7" s="116"/>
      <c r="F7" s="116"/>
    </row>
    <row r="8" spans="1:15" ht="15" customHeight="1">
      <c r="A8" s="113" t="s">
        <v>12</v>
      </c>
      <c r="B8" s="114"/>
      <c r="C8" s="117"/>
      <c r="D8" s="117"/>
      <c r="E8" s="117"/>
      <c r="F8" s="117"/>
      <c r="G8" s="117"/>
      <c r="H8" s="117"/>
      <c r="I8" s="117"/>
      <c r="J8" s="117"/>
      <c r="K8" s="117"/>
      <c r="L8" s="117"/>
      <c r="M8" s="117"/>
      <c r="N8" s="117"/>
      <c r="O8" s="117"/>
    </row>
    <row r="9" spans="1:17" s="111" customFormat="1" ht="13.5">
      <c r="A9" s="6">
        <v>1</v>
      </c>
      <c r="B9" s="115" t="s">
        <v>13</v>
      </c>
      <c r="C9" s="118"/>
      <c r="D9" s="118"/>
      <c r="E9" s="118"/>
      <c r="F9" s="118"/>
      <c r="G9" s="118"/>
      <c r="H9" s="118"/>
      <c r="I9" s="118"/>
      <c r="J9" s="118"/>
      <c r="K9" s="118"/>
      <c r="L9" s="118"/>
      <c r="M9" s="118"/>
      <c r="N9" s="118"/>
      <c r="O9" s="118"/>
      <c r="P9" s="124"/>
      <c r="Q9" s="124"/>
    </row>
    <row r="10" spans="1:15" s="111" customFormat="1" ht="36">
      <c r="A10" s="6">
        <v>2</v>
      </c>
      <c r="B10" s="115" t="s">
        <v>14</v>
      </c>
      <c r="C10" s="118"/>
      <c r="D10" s="118"/>
      <c r="E10" s="118"/>
      <c r="F10" s="118"/>
      <c r="G10" s="118"/>
      <c r="H10" s="118"/>
      <c r="I10" s="118"/>
      <c r="J10" s="118"/>
      <c r="K10" s="118"/>
      <c r="L10" s="118"/>
      <c r="M10" s="118"/>
      <c r="N10" s="118"/>
      <c r="O10" s="118"/>
    </row>
    <row r="11" spans="1:15" s="111" customFormat="1" ht="24">
      <c r="A11" s="6">
        <v>3</v>
      </c>
      <c r="B11" s="115" t="s">
        <v>15</v>
      </c>
      <c r="C11" s="118"/>
      <c r="D11" s="118"/>
      <c r="E11" s="118"/>
      <c r="F11" s="118"/>
      <c r="G11" s="118"/>
      <c r="H11" s="118"/>
      <c r="I11" s="118"/>
      <c r="J11" s="118"/>
      <c r="K11" s="118"/>
      <c r="L11" s="118"/>
      <c r="M11" s="118"/>
      <c r="N11" s="118"/>
      <c r="O11" s="118"/>
    </row>
    <row r="12" spans="1:15" s="111" customFormat="1" ht="24">
      <c r="A12" s="6">
        <v>4</v>
      </c>
      <c r="B12" s="115" t="s">
        <v>16</v>
      </c>
      <c r="C12" s="118"/>
      <c r="D12" s="118"/>
      <c r="E12" s="118"/>
      <c r="F12" s="118"/>
      <c r="G12" s="118"/>
      <c r="H12" s="118"/>
      <c r="I12" s="118"/>
      <c r="J12" s="118"/>
      <c r="K12" s="118"/>
      <c r="L12" s="118"/>
      <c r="M12" s="118"/>
      <c r="N12" s="118"/>
      <c r="O12" s="118"/>
    </row>
    <row r="13" spans="1:15" s="111" customFormat="1" ht="13.5">
      <c r="A13" s="6">
        <v>5</v>
      </c>
      <c r="B13" s="115" t="s">
        <v>17</v>
      </c>
      <c r="C13" s="118"/>
      <c r="D13" s="118"/>
      <c r="E13" s="118"/>
      <c r="F13" s="118"/>
      <c r="G13" s="118"/>
      <c r="H13" s="118"/>
      <c r="I13" s="118"/>
      <c r="J13" s="118"/>
      <c r="K13" s="118"/>
      <c r="L13" s="118"/>
      <c r="M13" s="118"/>
      <c r="N13" s="118"/>
      <c r="O13" s="118"/>
    </row>
    <row r="14" spans="1:15" s="111" customFormat="1" ht="13.5">
      <c r="A14" s="6">
        <v>6</v>
      </c>
      <c r="B14" s="115" t="s">
        <v>18</v>
      </c>
      <c r="C14" s="119"/>
      <c r="D14" s="119"/>
      <c r="E14" s="119"/>
      <c r="F14" s="119"/>
      <c r="G14" s="119"/>
      <c r="H14" s="119"/>
      <c r="I14" s="119"/>
      <c r="J14" s="119"/>
      <c r="K14" s="119"/>
      <c r="L14" s="119"/>
      <c r="M14" s="119"/>
      <c r="N14" s="119"/>
      <c r="O14" s="119"/>
    </row>
    <row r="15" spans="1:15" s="111" customFormat="1" ht="13.5">
      <c r="A15" s="6">
        <v>7</v>
      </c>
      <c r="B15" s="120" t="s">
        <v>19</v>
      </c>
      <c r="C15" s="118"/>
      <c r="D15" s="118"/>
      <c r="E15" s="118"/>
      <c r="F15" s="118"/>
      <c r="G15" s="118"/>
      <c r="H15" s="118"/>
      <c r="I15" s="118"/>
      <c r="J15" s="118"/>
      <c r="K15" s="118"/>
      <c r="L15" s="118"/>
      <c r="M15" s="118"/>
      <c r="N15" s="118"/>
      <c r="O15" s="118"/>
    </row>
    <row r="16" spans="1:15" ht="13.5">
      <c r="A16" s="6">
        <v>8</v>
      </c>
      <c r="B16" s="120" t="s">
        <v>20</v>
      </c>
      <c r="C16" s="121"/>
      <c r="D16" s="121"/>
      <c r="E16" s="121"/>
      <c r="F16" s="121"/>
      <c r="G16" s="121"/>
      <c r="H16" s="121"/>
      <c r="I16" s="121"/>
      <c r="J16" s="121"/>
      <c r="K16" s="121"/>
      <c r="L16" s="121"/>
      <c r="M16" s="121"/>
      <c r="N16" s="121"/>
      <c r="O16" s="121"/>
    </row>
    <row r="17" spans="1:15" ht="13.5">
      <c r="A17" s="6">
        <v>9</v>
      </c>
      <c r="B17" s="120" t="s">
        <v>21</v>
      </c>
      <c r="C17" s="121"/>
      <c r="D17" s="121"/>
      <c r="E17" s="121"/>
      <c r="F17" s="121"/>
      <c r="G17" s="121"/>
      <c r="H17" s="121"/>
      <c r="I17" s="121"/>
      <c r="J17" s="121"/>
      <c r="K17" s="121"/>
      <c r="L17" s="121"/>
      <c r="M17" s="121"/>
      <c r="N17" s="121"/>
      <c r="O17" s="121"/>
    </row>
    <row r="18" spans="1:15" ht="13.5">
      <c r="A18" s="122">
        <v>10</v>
      </c>
      <c r="B18" s="123" t="s">
        <v>22</v>
      </c>
      <c r="C18" s="121"/>
      <c r="D18" s="121"/>
      <c r="E18" s="121"/>
      <c r="F18" s="121"/>
      <c r="G18" s="121"/>
      <c r="H18" s="121"/>
      <c r="I18" s="121"/>
      <c r="J18" s="121"/>
      <c r="K18" s="121"/>
      <c r="L18" s="121"/>
      <c r="M18" s="121"/>
      <c r="N18" s="121"/>
      <c r="O18" s="121"/>
    </row>
    <row r="19" spans="1:15" ht="13.5">
      <c r="A19" s="6">
        <v>11</v>
      </c>
      <c r="B19" s="115" t="s">
        <v>23</v>
      </c>
      <c r="C19" s="121"/>
      <c r="D19" s="121"/>
      <c r="E19" s="121"/>
      <c r="F19" s="121"/>
      <c r="G19" s="121"/>
      <c r="H19" s="121"/>
      <c r="I19" s="121"/>
      <c r="J19" s="121"/>
      <c r="K19" s="121"/>
      <c r="L19" s="121"/>
      <c r="M19" s="121"/>
      <c r="N19" s="121"/>
      <c r="O19" s="121"/>
    </row>
    <row r="20" spans="1:2" ht="13.5">
      <c r="A20" s="6">
        <v>12</v>
      </c>
      <c r="B20" s="115" t="s">
        <v>24</v>
      </c>
    </row>
    <row r="21" spans="1:2" ht="24">
      <c r="A21" s="6">
        <v>13</v>
      </c>
      <c r="B21" s="115" t="s">
        <v>25</v>
      </c>
    </row>
    <row r="22" ht="13.5">
      <c r="B22" s="118"/>
    </row>
  </sheetData>
  <sheetProtection/>
  <mergeCells count="2">
    <mergeCell ref="A1:B1"/>
    <mergeCell ref="A8: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8"/>
  <sheetViews>
    <sheetView workbookViewId="0" topLeftCell="A4">
      <selection activeCell="D63" sqref="D63"/>
    </sheetView>
  </sheetViews>
  <sheetFormatPr defaultColWidth="9.00390625" defaultRowHeight="15"/>
  <cols>
    <col min="1" max="1" width="19.421875" style="0" customWidth="1"/>
    <col min="2" max="2" width="83.421875" style="0" customWidth="1"/>
  </cols>
  <sheetData>
    <row r="1" spans="1:2" ht="13.5">
      <c r="A1" s="108" t="s">
        <v>26</v>
      </c>
      <c r="B1" s="108" t="s">
        <v>27</v>
      </c>
    </row>
    <row r="2" spans="1:2" ht="107.25" customHeight="1">
      <c r="A2" s="108" t="s">
        <v>28</v>
      </c>
      <c r="B2" s="109" t="s">
        <v>29</v>
      </c>
    </row>
    <row r="3" spans="1:2" ht="124.5" customHeight="1">
      <c r="A3" s="108" t="s">
        <v>30</v>
      </c>
      <c r="B3" s="109" t="s">
        <v>31</v>
      </c>
    </row>
    <row r="4" spans="1:2" ht="276.75" customHeight="1">
      <c r="A4" s="108" t="s">
        <v>32</v>
      </c>
      <c r="B4" s="109" t="s">
        <v>33</v>
      </c>
    </row>
    <row r="5" spans="1:2" ht="165.75" customHeight="1">
      <c r="A5" s="108" t="s">
        <v>34</v>
      </c>
      <c r="B5" s="109" t="s">
        <v>35</v>
      </c>
    </row>
    <row r="6" spans="1:2" ht="13.5">
      <c r="A6" s="108" t="s">
        <v>36</v>
      </c>
      <c r="B6" s="110" t="s">
        <v>37</v>
      </c>
    </row>
    <row r="7" spans="1:2" ht="13.5">
      <c r="A7" s="108" t="s">
        <v>32</v>
      </c>
      <c r="B7" s="110" t="s">
        <v>38</v>
      </c>
    </row>
    <row r="8" spans="1:2" ht="193.5" customHeight="1">
      <c r="A8" s="108" t="s">
        <v>39</v>
      </c>
      <c r="B8" s="109" t="s">
        <v>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U76"/>
  <sheetViews>
    <sheetView tabSelected="1" workbookViewId="0" topLeftCell="A1">
      <pane ySplit="2" topLeftCell="A12" activePane="bottomLeft" state="frozen"/>
      <selection pane="bottomLeft" activeCell="D63" sqref="D63"/>
    </sheetView>
  </sheetViews>
  <sheetFormatPr defaultColWidth="9.00390625" defaultRowHeight="15"/>
  <cols>
    <col min="1" max="1" width="5.7109375" style="44" bestFit="1" customWidth="1"/>
    <col min="2" max="2" width="16.140625" style="44" customWidth="1"/>
    <col min="3" max="3" width="10.421875" style="45" customWidth="1"/>
    <col min="4" max="4" width="33.00390625" style="46" customWidth="1"/>
    <col min="5" max="5" width="10.140625" style="44" customWidth="1"/>
    <col min="6" max="6" width="11.8515625" style="44" customWidth="1"/>
    <col min="7" max="7" width="5.7109375" style="47" bestFit="1" customWidth="1"/>
    <col min="8" max="8" width="8.28125" style="48" customWidth="1"/>
    <col min="9" max="9" width="8.28125" style="47" customWidth="1"/>
    <col min="10" max="10" width="8.28125" style="48" customWidth="1"/>
    <col min="11" max="11" width="8.28125" style="49" customWidth="1"/>
    <col min="12" max="12" width="8.28125" style="1" customWidth="1"/>
    <col min="13" max="13" width="8.7109375" style="49" customWidth="1"/>
    <col min="14" max="15" width="8.28125" style="1" customWidth="1"/>
    <col min="16" max="16" width="14.28125" style="1" customWidth="1"/>
    <col min="17" max="17" width="20.28125" style="1" bestFit="1" customWidth="1"/>
    <col min="18" max="18" width="13.140625" style="1" customWidth="1"/>
  </cols>
  <sheetData>
    <row r="1" spans="1:21" s="35" customFormat="1" ht="18.75">
      <c r="A1" s="50" t="s">
        <v>41</v>
      </c>
      <c r="B1" s="50"/>
      <c r="C1" s="50"/>
      <c r="D1" s="50"/>
      <c r="E1" s="50"/>
      <c r="F1" s="50"/>
      <c r="G1" s="51"/>
      <c r="H1" s="50"/>
      <c r="I1" s="51"/>
      <c r="J1" s="50"/>
      <c r="K1" s="51"/>
      <c r="L1" s="50"/>
      <c r="M1" s="51"/>
      <c r="N1" s="50"/>
      <c r="O1" s="50"/>
      <c r="P1" s="50"/>
      <c r="Q1" s="50"/>
      <c r="R1" s="50"/>
      <c r="S1" s="50"/>
      <c r="T1" s="50"/>
      <c r="U1" s="50"/>
    </row>
    <row r="2" spans="1:21" s="36" customFormat="1" ht="72">
      <c r="A2" s="52" t="s">
        <v>42</v>
      </c>
      <c r="B2" s="52" t="s">
        <v>43</v>
      </c>
      <c r="C2" s="53" t="s">
        <v>44</v>
      </c>
      <c r="D2" s="52" t="s">
        <v>45</v>
      </c>
      <c r="E2" s="52" t="s">
        <v>46</v>
      </c>
      <c r="F2" s="52" t="s">
        <v>47</v>
      </c>
      <c r="G2" s="54" t="s">
        <v>48</v>
      </c>
      <c r="H2" s="52" t="s">
        <v>49</v>
      </c>
      <c r="I2" s="54" t="s">
        <v>50</v>
      </c>
      <c r="J2" s="86" t="s">
        <v>51</v>
      </c>
      <c r="K2" s="87" t="s">
        <v>52</v>
      </c>
      <c r="L2" s="86" t="s">
        <v>53</v>
      </c>
      <c r="M2" s="87" t="s">
        <v>54</v>
      </c>
      <c r="N2" s="86" t="s">
        <v>55</v>
      </c>
      <c r="O2" s="88" t="s">
        <v>56</v>
      </c>
      <c r="P2" s="86" t="s">
        <v>57</v>
      </c>
      <c r="Q2" s="86" t="s">
        <v>58</v>
      </c>
      <c r="R2" s="92" t="s">
        <v>59</v>
      </c>
      <c r="S2" s="86" t="s">
        <v>60</v>
      </c>
      <c r="T2" s="86" t="s">
        <v>61</v>
      </c>
      <c r="U2" s="86" t="s">
        <v>62</v>
      </c>
    </row>
    <row r="3" spans="1:21" s="37" customFormat="1" ht="15" customHeight="1">
      <c r="A3" s="55">
        <v>2022</v>
      </c>
      <c r="B3" s="56" t="s">
        <v>63</v>
      </c>
      <c r="C3" s="57" t="s">
        <v>64</v>
      </c>
      <c r="D3" s="58" t="s">
        <v>65</v>
      </c>
      <c r="E3" s="59" t="s">
        <v>66</v>
      </c>
      <c r="F3" s="60" t="s">
        <v>67</v>
      </c>
      <c r="G3" s="61">
        <v>3</v>
      </c>
      <c r="H3" s="60">
        <v>48</v>
      </c>
      <c r="I3" s="89">
        <v>2.5</v>
      </c>
      <c r="J3" s="60">
        <v>40</v>
      </c>
      <c r="K3" s="61">
        <v>0</v>
      </c>
      <c r="L3" s="60">
        <v>0</v>
      </c>
      <c r="M3" s="89">
        <v>0.5</v>
      </c>
      <c r="N3" s="60">
        <v>8</v>
      </c>
      <c r="O3" s="60">
        <v>4</v>
      </c>
      <c r="P3" s="60" t="s">
        <v>68</v>
      </c>
      <c r="Q3" s="60" t="s">
        <v>69</v>
      </c>
      <c r="R3" s="60" t="s">
        <v>70</v>
      </c>
      <c r="S3" s="93">
        <f aca="true" t="shared" si="0" ref="S3:S20">IF(G3=I3+K3+M3,"","F")</f>
      </c>
      <c r="T3" s="93">
        <f aca="true" t="shared" si="1" ref="T3:T20">IF(H3=J3+L3+N3,"","S")</f>
      </c>
      <c r="U3" s="93">
        <f aca="true" t="shared" si="2" ref="U3:U20">IF(O3="","N","")</f>
      </c>
    </row>
    <row r="4" spans="1:21" s="37" customFormat="1" ht="15" customHeight="1">
      <c r="A4" s="55">
        <v>2022</v>
      </c>
      <c r="B4" s="56" t="s">
        <v>63</v>
      </c>
      <c r="C4" s="57" t="s">
        <v>71</v>
      </c>
      <c r="D4" s="58" t="s">
        <v>72</v>
      </c>
      <c r="E4" s="59" t="s">
        <v>66</v>
      </c>
      <c r="F4" s="60" t="s">
        <v>67</v>
      </c>
      <c r="G4" s="61">
        <v>3</v>
      </c>
      <c r="H4" s="60">
        <v>48</v>
      </c>
      <c r="I4" s="89">
        <v>2.5</v>
      </c>
      <c r="J4" s="60">
        <v>40</v>
      </c>
      <c r="K4" s="61">
        <v>0</v>
      </c>
      <c r="L4" s="60">
        <v>0</v>
      </c>
      <c r="M4" s="89">
        <v>0.5</v>
      </c>
      <c r="N4" s="60">
        <v>8</v>
      </c>
      <c r="O4" s="60">
        <v>2</v>
      </c>
      <c r="P4" s="60" t="s">
        <v>68</v>
      </c>
      <c r="Q4" s="60" t="s">
        <v>69</v>
      </c>
      <c r="R4" s="60" t="s">
        <v>70</v>
      </c>
      <c r="S4" s="93">
        <f t="shared" si="0"/>
      </c>
      <c r="T4" s="93">
        <f t="shared" si="1"/>
      </c>
      <c r="U4" s="93">
        <f t="shared" si="2"/>
      </c>
    </row>
    <row r="5" spans="1:21" s="37" customFormat="1" ht="15" customHeight="1">
      <c r="A5" s="55">
        <v>2022</v>
      </c>
      <c r="B5" s="56" t="s">
        <v>63</v>
      </c>
      <c r="C5" s="57" t="s">
        <v>73</v>
      </c>
      <c r="D5" s="58" t="s">
        <v>74</v>
      </c>
      <c r="E5" s="59" t="s">
        <v>66</v>
      </c>
      <c r="F5" s="60" t="s">
        <v>67</v>
      </c>
      <c r="G5" s="61">
        <v>3</v>
      </c>
      <c r="H5" s="60">
        <v>48</v>
      </c>
      <c r="I5" s="89">
        <v>2.5</v>
      </c>
      <c r="J5" s="60">
        <v>40</v>
      </c>
      <c r="K5" s="61">
        <v>0</v>
      </c>
      <c r="L5" s="60">
        <v>0</v>
      </c>
      <c r="M5" s="89">
        <v>0.5</v>
      </c>
      <c r="N5" s="60">
        <v>8</v>
      </c>
      <c r="O5" s="60">
        <v>3</v>
      </c>
      <c r="P5" s="60" t="s">
        <v>68</v>
      </c>
      <c r="Q5" s="60" t="s">
        <v>69</v>
      </c>
      <c r="R5" s="60" t="s">
        <v>70</v>
      </c>
      <c r="S5" s="93">
        <f t="shared" si="0"/>
      </c>
      <c r="T5" s="93">
        <f t="shared" si="1"/>
      </c>
      <c r="U5" s="93">
        <f t="shared" si="2"/>
      </c>
    </row>
    <row r="6" spans="1:21" s="37" customFormat="1" ht="15" customHeight="1">
      <c r="A6" s="55">
        <v>2022</v>
      </c>
      <c r="B6" s="56" t="s">
        <v>63</v>
      </c>
      <c r="C6" s="57">
        <v>293010015</v>
      </c>
      <c r="D6" s="62" t="s">
        <v>75</v>
      </c>
      <c r="E6" s="59" t="s">
        <v>66</v>
      </c>
      <c r="F6" s="60" t="s">
        <v>67</v>
      </c>
      <c r="G6" s="61">
        <v>2</v>
      </c>
      <c r="H6" s="60">
        <v>32</v>
      </c>
      <c r="I6" s="61">
        <v>2</v>
      </c>
      <c r="J6" s="60">
        <v>32</v>
      </c>
      <c r="K6" s="61">
        <v>0</v>
      </c>
      <c r="L6" s="60">
        <v>0</v>
      </c>
      <c r="M6" s="61">
        <v>0</v>
      </c>
      <c r="N6" s="60">
        <v>0</v>
      </c>
      <c r="O6" s="60" t="s">
        <v>76</v>
      </c>
      <c r="P6" s="60" t="s">
        <v>68</v>
      </c>
      <c r="Q6" s="60" t="s">
        <v>69</v>
      </c>
      <c r="R6" s="60" t="s">
        <v>70</v>
      </c>
      <c r="S6" s="93">
        <f t="shared" si="0"/>
      </c>
      <c r="T6" s="93">
        <f t="shared" si="1"/>
      </c>
      <c r="U6" s="93">
        <f t="shared" si="2"/>
      </c>
    </row>
    <row r="7" spans="1:21" s="37" customFormat="1" ht="15" customHeight="1">
      <c r="A7" s="55">
        <v>2022</v>
      </c>
      <c r="B7" s="56" t="s">
        <v>63</v>
      </c>
      <c r="C7" s="57" t="s">
        <v>77</v>
      </c>
      <c r="D7" s="58" t="s">
        <v>78</v>
      </c>
      <c r="E7" s="59" t="s">
        <v>66</v>
      </c>
      <c r="F7" s="60" t="s">
        <v>67</v>
      </c>
      <c r="G7" s="61">
        <v>5</v>
      </c>
      <c r="H7" s="63">
        <v>80</v>
      </c>
      <c r="I7" s="63">
        <v>3.75</v>
      </c>
      <c r="J7" s="63">
        <v>60</v>
      </c>
      <c r="K7" s="63">
        <v>0</v>
      </c>
      <c r="L7" s="63">
        <v>0</v>
      </c>
      <c r="M7" s="63">
        <v>1.25</v>
      </c>
      <c r="N7" s="63">
        <v>20</v>
      </c>
      <c r="O7" s="60">
        <v>5</v>
      </c>
      <c r="P7" s="60" t="s">
        <v>68</v>
      </c>
      <c r="Q7" s="60" t="s">
        <v>69</v>
      </c>
      <c r="R7" s="60" t="s">
        <v>70</v>
      </c>
      <c r="S7" s="93">
        <f t="shared" si="0"/>
      </c>
      <c r="T7" s="93">
        <f t="shared" si="1"/>
      </c>
      <c r="U7" s="93">
        <f t="shared" si="2"/>
      </c>
    </row>
    <row r="8" spans="1:21" s="37" customFormat="1" ht="15" customHeight="1">
      <c r="A8" s="55">
        <v>2022</v>
      </c>
      <c r="B8" s="56" t="s">
        <v>63</v>
      </c>
      <c r="C8" s="57" t="s">
        <v>79</v>
      </c>
      <c r="D8" s="58" t="s">
        <v>80</v>
      </c>
      <c r="E8" s="59" t="s">
        <v>66</v>
      </c>
      <c r="F8" s="60" t="s">
        <v>67</v>
      </c>
      <c r="G8" s="61">
        <v>3</v>
      </c>
      <c r="H8" s="60">
        <v>54</v>
      </c>
      <c r="I8" s="89">
        <v>2.75</v>
      </c>
      <c r="J8" s="90">
        <v>50</v>
      </c>
      <c r="K8" s="89">
        <v>0</v>
      </c>
      <c r="L8" s="90">
        <v>0</v>
      </c>
      <c r="M8" s="89">
        <v>0.25</v>
      </c>
      <c r="N8" s="90">
        <v>4</v>
      </c>
      <c r="O8" s="90">
        <v>1</v>
      </c>
      <c r="P8" s="60" t="s">
        <v>68</v>
      </c>
      <c r="Q8" s="60" t="s">
        <v>69</v>
      </c>
      <c r="R8" s="60" t="s">
        <v>70</v>
      </c>
      <c r="S8" s="93">
        <f t="shared" si="0"/>
      </c>
      <c r="T8" s="93">
        <f t="shared" si="1"/>
      </c>
      <c r="U8" s="93">
        <f t="shared" si="2"/>
      </c>
    </row>
    <row r="9" spans="1:21" s="37" customFormat="1" ht="15" customHeight="1">
      <c r="A9" s="55">
        <v>2022</v>
      </c>
      <c r="B9" s="56" t="s">
        <v>63</v>
      </c>
      <c r="C9" s="57" t="s">
        <v>81</v>
      </c>
      <c r="D9" s="58" t="s">
        <v>82</v>
      </c>
      <c r="E9" s="59" t="s">
        <v>66</v>
      </c>
      <c r="F9" s="60" t="s">
        <v>67</v>
      </c>
      <c r="G9" s="61">
        <v>4</v>
      </c>
      <c r="H9" s="60">
        <v>64</v>
      </c>
      <c r="I9" s="61">
        <v>4</v>
      </c>
      <c r="J9" s="60">
        <v>64</v>
      </c>
      <c r="K9" s="61">
        <v>0</v>
      </c>
      <c r="L9" s="60">
        <v>0</v>
      </c>
      <c r="M9" s="61">
        <v>0</v>
      </c>
      <c r="N9" s="60">
        <v>0</v>
      </c>
      <c r="O9" s="60">
        <v>1</v>
      </c>
      <c r="P9" s="60" t="s">
        <v>68</v>
      </c>
      <c r="Q9" s="60" t="s">
        <v>83</v>
      </c>
      <c r="R9" s="60" t="s">
        <v>70</v>
      </c>
      <c r="S9" s="93">
        <f t="shared" si="0"/>
      </c>
      <c r="T9" s="93">
        <f t="shared" si="1"/>
      </c>
      <c r="U9" s="93">
        <f t="shared" si="2"/>
      </c>
    </row>
    <row r="10" spans="1:21" s="37" customFormat="1" ht="15" customHeight="1">
      <c r="A10" s="55">
        <v>2022</v>
      </c>
      <c r="B10" s="56" t="s">
        <v>63</v>
      </c>
      <c r="C10" s="57" t="s">
        <v>84</v>
      </c>
      <c r="D10" s="58" t="s">
        <v>85</v>
      </c>
      <c r="E10" s="59" t="s">
        <v>66</v>
      </c>
      <c r="F10" s="60" t="s">
        <v>67</v>
      </c>
      <c r="G10" s="61">
        <v>4</v>
      </c>
      <c r="H10" s="60">
        <v>64</v>
      </c>
      <c r="I10" s="61">
        <v>4</v>
      </c>
      <c r="J10" s="60">
        <v>64</v>
      </c>
      <c r="K10" s="61">
        <v>0</v>
      </c>
      <c r="L10" s="60">
        <v>0</v>
      </c>
      <c r="M10" s="61">
        <v>0</v>
      </c>
      <c r="N10" s="60">
        <v>0</v>
      </c>
      <c r="O10" s="60">
        <v>2</v>
      </c>
      <c r="P10" s="60" t="s">
        <v>68</v>
      </c>
      <c r="Q10" s="60" t="s">
        <v>83</v>
      </c>
      <c r="R10" s="60" t="s">
        <v>70</v>
      </c>
      <c r="S10" s="93">
        <f t="shared" si="0"/>
      </c>
      <c r="T10" s="93">
        <f t="shared" si="1"/>
      </c>
      <c r="U10" s="93">
        <f t="shared" si="2"/>
      </c>
    </row>
    <row r="11" spans="1:21" s="37" customFormat="1" ht="15" customHeight="1">
      <c r="A11" s="55">
        <v>2022</v>
      </c>
      <c r="B11" s="56" t="s">
        <v>63</v>
      </c>
      <c r="C11" s="57" t="s">
        <v>86</v>
      </c>
      <c r="D11" s="58" t="s">
        <v>87</v>
      </c>
      <c r="E11" s="59" t="s">
        <v>66</v>
      </c>
      <c r="F11" s="60" t="s">
        <v>67</v>
      </c>
      <c r="G11" s="61">
        <v>1.5</v>
      </c>
      <c r="H11" s="60">
        <v>24</v>
      </c>
      <c r="I11" s="61">
        <v>1.5</v>
      </c>
      <c r="J11" s="60">
        <v>24</v>
      </c>
      <c r="K11" s="61">
        <v>0</v>
      </c>
      <c r="L11" s="60">
        <v>0</v>
      </c>
      <c r="M11" s="61">
        <v>0</v>
      </c>
      <c r="N11" s="60">
        <v>0</v>
      </c>
      <c r="O11" s="60">
        <v>1</v>
      </c>
      <c r="P11" s="60" t="s">
        <v>88</v>
      </c>
      <c r="Q11" s="60" t="s">
        <v>89</v>
      </c>
      <c r="R11" s="60" t="s">
        <v>70</v>
      </c>
      <c r="S11" s="93">
        <f t="shared" si="0"/>
      </c>
      <c r="T11" s="93">
        <f t="shared" si="1"/>
      </c>
      <c r="U11" s="93">
        <f t="shared" si="2"/>
      </c>
    </row>
    <row r="12" spans="1:21" s="37" customFormat="1" ht="15" customHeight="1">
      <c r="A12" s="55">
        <v>2022</v>
      </c>
      <c r="B12" s="56" t="s">
        <v>63</v>
      </c>
      <c r="C12" s="57" t="s">
        <v>90</v>
      </c>
      <c r="D12" s="58" t="s">
        <v>91</v>
      </c>
      <c r="E12" s="59" t="s">
        <v>66</v>
      </c>
      <c r="F12" s="60" t="s">
        <v>67</v>
      </c>
      <c r="G12" s="61">
        <v>2</v>
      </c>
      <c r="H12" s="60">
        <v>32</v>
      </c>
      <c r="I12" s="61">
        <v>2</v>
      </c>
      <c r="J12" s="60">
        <v>32</v>
      </c>
      <c r="K12" s="61">
        <v>0</v>
      </c>
      <c r="L12" s="60">
        <v>0</v>
      </c>
      <c r="M12" s="61">
        <v>0</v>
      </c>
      <c r="N12" s="60">
        <v>0</v>
      </c>
      <c r="O12" s="60">
        <v>2</v>
      </c>
      <c r="P12" s="60" t="s">
        <v>88</v>
      </c>
      <c r="Q12" s="60" t="s">
        <v>89</v>
      </c>
      <c r="R12" s="60" t="s">
        <v>70</v>
      </c>
      <c r="S12" s="93">
        <f t="shared" si="0"/>
      </c>
      <c r="T12" s="93">
        <f t="shared" si="1"/>
      </c>
      <c r="U12" s="93">
        <f t="shared" si="2"/>
      </c>
    </row>
    <row r="13" spans="1:21" s="37" customFormat="1" ht="15" customHeight="1">
      <c r="A13" s="55">
        <v>2022</v>
      </c>
      <c r="B13" s="56" t="s">
        <v>63</v>
      </c>
      <c r="C13" s="57" t="s">
        <v>92</v>
      </c>
      <c r="D13" s="58" t="s">
        <v>93</v>
      </c>
      <c r="E13" s="59" t="s">
        <v>66</v>
      </c>
      <c r="F13" s="60" t="s">
        <v>67</v>
      </c>
      <c r="G13" s="61">
        <v>1.5</v>
      </c>
      <c r="H13" s="60">
        <v>24</v>
      </c>
      <c r="I13" s="61">
        <v>1.5</v>
      </c>
      <c r="J13" s="60">
        <v>24</v>
      </c>
      <c r="K13" s="61">
        <v>0</v>
      </c>
      <c r="L13" s="60">
        <v>0</v>
      </c>
      <c r="M13" s="61">
        <v>0</v>
      </c>
      <c r="N13" s="60">
        <v>0</v>
      </c>
      <c r="O13" s="60">
        <v>3</v>
      </c>
      <c r="P13" s="60" t="s">
        <v>88</v>
      </c>
      <c r="Q13" s="60" t="s">
        <v>89</v>
      </c>
      <c r="R13" s="60" t="s">
        <v>70</v>
      </c>
      <c r="S13" s="93">
        <f t="shared" si="0"/>
      </c>
      <c r="T13" s="93">
        <f t="shared" si="1"/>
      </c>
      <c r="U13" s="93">
        <f t="shared" si="2"/>
      </c>
    </row>
    <row r="14" spans="1:21" s="37" customFormat="1" ht="15" customHeight="1">
      <c r="A14" s="55">
        <v>2022</v>
      </c>
      <c r="B14" s="56" t="s">
        <v>63</v>
      </c>
      <c r="C14" s="57" t="s">
        <v>94</v>
      </c>
      <c r="D14" s="58" t="s">
        <v>95</v>
      </c>
      <c r="E14" s="59" t="s">
        <v>66</v>
      </c>
      <c r="F14" s="60" t="s">
        <v>67</v>
      </c>
      <c r="G14" s="61">
        <v>2</v>
      </c>
      <c r="H14" s="60">
        <v>32</v>
      </c>
      <c r="I14" s="61">
        <v>2</v>
      </c>
      <c r="J14" s="60">
        <v>32</v>
      </c>
      <c r="K14" s="61">
        <v>0</v>
      </c>
      <c r="L14" s="60">
        <v>0</v>
      </c>
      <c r="M14" s="61">
        <v>0</v>
      </c>
      <c r="N14" s="60">
        <v>0</v>
      </c>
      <c r="O14" s="60">
        <v>4</v>
      </c>
      <c r="P14" s="60" t="s">
        <v>88</v>
      </c>
      <c r="Q14" s="60" t="s">
        <v>89</v>
      </c>
      <c r="R14" s="60" t="s">
        <v>70</v>
      </c>
      <c r="S14" s="93">
        <f t="shared" si="0"/>
      </c>
      <c r="T14" s="93">
        <f t="shared" si="1"/>
      </c>
      <c r="U14" s="93">
        <f t="shared" si="2"/>
      </c>
    </row>
    <row r="15" spans="1:21" s="37" customFormat="1" ht="15" customHeight="1">
      <c r="A15" s="55">
        <v>2022</v>
      </c>
      <c r="B15" s="56" t="s">
        <v>63</v>
      </c>
      <c r="C15" s="57" t="s">
        <v>96</v>
      </c>
      <c r="D15" s="58" t="s">
        <v>97</v>
      </c>
      <c r="E15" s="59" t="s">
        <v>66</v>
      </c>
      <c r="F15" s="60" t="s">
        <v>67</v>
      </c>
      <c r="G15" s="61">
        <v>0.5</v>
      </c>
      <c r="H15" s="60">
        <v>8</v>
      </c>
      <c r="I15" s="61">
        <v>0.5</v>
      </c>
      <c r="J15" s="60">
        <v>8</v>
      </c>
      <c r="K15" s="61">
        <v>0</v>
      </c>
      <c r="L15" s="60">
        <v>0</v>
      </c>
      <c r="M15" s="61">
        <v>0</v>
      </c>
      <c r="N15" s="60">
        <v>0</v>
      </c>
      <c r="O15" s="60">
        <v>5</v>
      </c>
      <c r="P15" s="60" t="s">
        <v>88</v>
      </c>
      <c r="Q15" s="60" t="s">
        <v>89</v>
      </c>
      <c r="R15" s="60" t="s">
        <v>70</v>
      </c>
      <c r="S15" s="93">
        <f t="shared" si="0"/>
      </c>
      <c r="T15" s="93">
        <f t="shared" si="1"/>
      </c>
      <c r="U15" s="93">
        <f t="shared" si="2"/>
      </c>
    </row>
    <row r="16" spans="1:21" s="37" customFormat="1" ht="15" customHeight="1">
      <c r="A16" s="55">
        <v>2022</v>
      </c>
      <c r="B16" s="56" t="s">
        <v>63</v>
      </c>
      <c r="C16" s="57" t="s">
        <v>98</v>
      </c>
      <c r="D16" s="58" t="s">
        <v>99</v>
      </c>
      <c r="E16" s="59" t="s">
        <v>66</v>
      </c>
      <c r="F16" s="60" t="s">
        <v>67</v>
      </c>
      <c r="G16" s="61">
        <v>0.5</v>
      </c>
      <c r="H16" s="60">
        <v>8</v>
      </c>
      <c r="I16" s="61">
        <v>0.5</v>
      </c>
      <c r="J16" s="60">
        <v>8</v>
      </c>
      <c r="K16" s="61">
        <v>0</v>
      </c>
      <c r="L16" s="60">
        <v>0</v>
      </c>
      <c r="M16" s="61">
        <v>0</v>
      </c>
      <c r="N16" s="60">
        <v>0</v>
      </c>
      <c r="O16" s="60">
        <v>6</v>
      </c>
      <c r="P16" s="60" t="s">
        <v>88</v>
      </c>
      <c r="Q16" s="60" t="s">
        <v>89</v>
      </c>
      <c r="R16" s="60" t="s">
        <v>70</v>
      </c>
      <c r="S16" s="93">
        <f t="shared" si="0"/>
      </c>
      <c r="T16" s="93">
        <f t="shared" si="1"/>
      </c>
      <c r="U16" s="93">
        <f t="shared" si="2"/>
      </c>
    </row>
    <row r="17" spans="1:21" s="37" customFormat="1" ht="15" customHeight="1">
      <c r="A17" s="55">
        <v>2022</v>
      </c>
      <c r="B17" s="56" t="s">
        <v>63</v>
      </c>
      <c r="C17" s="57" t="s">
        <v>100</v>
      </c>
      <c r="D17" s="58" t="s">
        <v>101</v>
      </c>
      <c r="E17" s="59" t="s">
        <v>66</v>
      </c>
      <c r="F17" s="60" t="s">
        <v>67</v>
      </c>
      <c r="G17" s="61">
        <v>0.5</v>
      </c>
      <c r="H17" s="60">
        <v>8</v>
      </c>
      <c r="I17" s="61">
        <v>0.5</v>
      </c>
      <c r="J17" s="60">
        <v>8</v>
      </c>
      <c r="K17" s="61">
        <v>0</v>
      </c>
      <c r="L17" s="60">
        <v>0</v>
      </c>
      <c r="M17" s="61">
        <v>0</v>
      </c>
      <c r="N17" s="60">
        <v>0</v>
      </c>
      <c r="O17" s="60">
        <v>7</v>
      </c>
      <c r="P17" s="60" t="s">
        <v>88</v>
      </c>
      <c r="Q17" s="60" t="s">
        <v>89</v>
      </c>
      <c r="R17" s="60" t="s">
        <v>70</v>
      </c>
      <c r="S17" s="93">
        <f t="shared" si="0"/>
      </c>
      <c r="T17" s="93">
        <f t="shared" si="1"/>
      </c>
      <c r="U17" s="93">
        <f t="shared" si="2"/>
      </c>
    </row>
    <row r="18" spans="1:21" s="37" customFormat="1" ht="15" customHeight="1">
      <c r="A18" s="55">
        <v>2022</v>
      </c>
      <c r="B18" s="56" t="s">
        <v>63</v>
      </c>
      <c r="C18" s="57" t="s">
        <v>102</v>
      </c>
      <c r="D18" s="58" t="s">
        <v>103</v>
      </c>
      <c r="E18" s="59" t="s">
        <v>66</v>
      </c>
      <c r="F18" s="60" t="s">
        <v>67</v>
      </c>
      <c r="G18" s="61">
        <v>0.5</v>
      </c>
      <c r="H18" s="60">
        <v>8</v>
      </c>
      <c r="I18" s="61">
        <v>0.5</v>
      </c>
      <c r="J18" s="60">
        <v>8</v>
      </c>
      <c r="K18" s="61">
        <v>0</v>
      </c>
      <c r="L18" s="60">
        <v>0</v>
      </c>
      <c r="M18" s="61">
        <v>0</v>
      </c>
      <c r="N18" s="60">
        <v>0</v>
      </c>
      <c r="O18" s="60">
        <v>8</v>
      </c>
      <c r="P18" s="60" t="s">
        <v>88</v>
      </c>
      <c r="Q18" s="60" t="s">
        <v>89</v>
      </c>
      <c r="R18" s="60" t="s">
        <v>70</v>
      </c>
      <c r="S18" s="93">
        <f t="shared" si="0"/>
      </c>
      <c r="T18" s="93">
        <f t="shared" si="1"/>
      </c>
      <c r="U18" s="93">
        <f t="shared" si="2"/>
      </c>
    </row>
    <row r="19" spans="1:21" s="37" customFormat="1" ht="15" customHeight="1">
      <c r="A19" s="55">
        <v>2022</v>
      </c>
      <c r="B19" s="56" t="s">
        <v>63</v>
      </c>
      <c r="C19" s="64" t="s">
        <v>104</v>
      </c>
      <c r="D19" s="65" t="s">
        <v>105</v>
      </c>
      <c r="E19" s="55" t="s">
        <v>66</v>
      </c>
      <c r="F19" s="55" t="s">
        <v>67</v>
      </c>
      <c r="G19" s="66">
        <v>1</v>
      </c>
      <c r="H19" s="55">
        <f>G19*16</f>
        <v>16</v>
      </c>
      <c r="I19" s="66">
        <v>1</v>
      </c>
      <c r="J19" s="55">
        <f>I19*16</f>
        <v>16</v>
      </c>
      <c r="K19" s="66">
        <v>0</v>
      </c>
      <c r="L19" s="55">
        <f>K19*16</f>
        <v>0</v>
      </c>
      <c r="M19" s="66">
        <v>0</v>
      </c>
      <c r="N19" s="55">
        <v>0</v>
      </c>
      <c r="O19" s="55">
        <v>2</v>
      </c>
      <c r="P19" s="55" t="s">
        <v>88</v>
      </c>
      <c r="Q19" s="55" t="s">
        <v>106</v>
      </c>
      <c r="R19" s="55" t="s">
        <v>107</v>
      </c>
      <c r="S19" s="93">
        <f t="shared" si="0"/>
      </c>
      <c r="T19" s="93">
        <f t="shared" si="1"/>
      </c>
      <c r="U19" s="93">
        <f t="shared" si="2"/>
      </c>
    </row>
    <row r="20" spans="1:21" s="37" customFormat="1" ht="15" customHeight="1">
      <c r="A20" s="55">
        <v>2022</v>
      </c>
      <c r="B20" s="56" t="s">
        <v>63</v>
      </c>
      <c r="C20" s="64" t="s">
        <v>108</v>
      </c>
      <c r="D20" s="65" t="s">
        <v>109</v>
      </c>
      <c r="E20" s="55" t="s">
        <v>66</v>
      </c>
      <c r="F20" s="55" t="s">
        <v>67</v>
      </c>
      <c r="G20" s="66">
        <v>1</v>
      </c>
      <c r="H20" s="55">
        <f>G20*16</f>
        <v>16</v>
      </c>
      <c r="I20" s="66">
        <v>1</v>
      </c>
      <c r="J20" s="55">
        <f>I20*16</f>
        <v>16</v>
      </c>
      <c r="K20" s="66">
        <v>0</v>
      </c>
      <c r="L20" s="55">
        <f>K20*16</f>
        <v>0</v>
      </c>
      <c r="M20" s="66">
        <v>0</v>
      </c>
      <c r="N20" s="55">
        <v>0</v>
      </c>
      <c r="O20" s="55">
        <v>5</v>
      </c>
      <c r="P20" s="55" t="s">
        <v>88</v>
      </c>
      <c r="Q20" s="55" t="s">
        <v>106</v>
      </c>
      <c r="R20" s="55" t="s">
        <v>107</v>
      </c>
      <c r="S20" s="93">
        <f t="shared" si="0"/>
      </c>
      <c r="T20" s="93">
        <f t="shared" si="1"/>
      </c>
      <c r="U20" s="93">
        <f t="shared" si="2"/>
      </c>
    </row>
    <row r="21" spans="1:21" s="37" customFormat="1" ht="15" customHeight="1">
      <c r="A21" s="55">
        <v>2022</v>
      </c>
      <c r="B21" s="56" t="s">
        <v>63</v>
      </c>
      <c r="C21" s="64"/>
      <c r="D21" s="65" t="s">
        <v>110</v>
      </c>
      <c r="E21" s="55" t="s">
        <v>66</v>
      </c>
      <c r="F21" s="55" t="s">
        <v>67</v>
      </c>
      <c r="G21" s="66">
        <v>1</v>
      </c>
      <c r="H21" s="55">
        <f>G21*16</f>
        <v>16</v>
      </c>
      <c r="I21" s="66">
        <v>1</v>
      </c>
      <c r="J21" s="55">
        <v>16</v>
      </c>
      <c r="K21" s="66">
        <v>0</v>
      </c>
      <c r="L21" s="55">
        <v>0</v>
      </c>
      <c r="M21" s="66">
        <v>0</v>
      </c>
      <c r="N21" s="55">
        <v>0</v>
      </c>
      <c r="O21" s="55">
        <v>1</v>
      </c>
      <c r="P21" s="55" t="s">
        <v>88</v>
      </c>
      <c r="Q21" s="55" t="s">
        <v>106</v>
      </c>
      <c r="R21" s="55" t="s">
        <v>107</v>
      </c>
      <c r="S21" s="93"/>
      <c r="T21" s="93"/>
      <c r="U21" s="93"/>
    </row>
    <row r="22" spans="1:21" s="37" customFormat="1" ht="15" customHeight="1">
      <c r="A22" s="55">
        <v>2022</v>
      </c>
      <c r="B22" s="56" t="s">
        <v>63</v>
      </c>
      <c r="C22" s="67" t="s">
        <v>111</v>
      </c>
      <c r="D22" s="68" t="s">
        <v>112</v>
      </c>
      <c r="E22" s="69" t="s">
        <v>66</v>
      </c>
      <c r="F22" s="70" t="s">
        <v>113</v>
      </c>
      <c r="G22" s="66">
        <v>2</v>
      </c>
      <c r="H22" s="70">
        <f>G22*30</f>
        <v>60</v>
      </c>
      <c r="I22" s="66">
        <v>0</v>
      </c>
      <c r="J22" s="70">
        <f>I22*16</f>
        <v>0</v>
      </c>
      <c r="K22" s="66">
        <v>0</v>
      </c>
      <c r="L22" s="70">
        <f>K22*16</f>
        <v>0</v>
      </c>
      <c r="M22" s="66">
        <v>2</v>
      </c>
      <c r="N22" s="70">
        <f>M22*30</f>
        <v>60</v>
      </c>
      <c r="O22" s="70">
        <v>1</v>
      </c>
      <c r="P22" s="70" t="s">
        <v>88</v>
      </c>
      <c r="Q22" s="70" t="s">
        <v>114</v>
      </c>
      <c r="R22" s="70" t="s">
        <v>115</v>
      </c>
      <c r="S22" s="94">
        <f>IF(G22=I22+K22+M22,"","F")</f>
      </c>
      <c r="T22" s="94">
        <f>IF(H22=J22+L22+N22,"","S")</f>
      </c>
      <c r="U22" s="94">
        <f>IF(O22="","N","")</f>
      </c>
    </row>
    <row r="23" spans="1:21" s="37" customFormat="1" ht="15" customHeight="1">
      <c r="A23" s="55">
        <v>2022</v>
      </c>
      <c r="B23" s="56" t="s">
        <v>63</v>
      </c>
      <c r="C23" s="67" t="s">
        <v>116</v>
      </c>
      <c r="D23" s="68" t="s">
        <v>117</v>
      </c>
      <c r="E23" s="69" t="s">
        <v>66</v>
      </c>
      <c r="F23" s="70" t="s">
        <v>113</v>
      </c>
      <c r="G23" s="66">
        <v>2</v>
      </c>
      <c r="H23" s="70">
        <f>G23*30</f>
        <v>60</v>
      </c>
      <c r="I23" s="66">
        <v>0</v>
      </c>
      <c r="J23" s="70">
        <f>I23*16</f>
        <v>0</v>
      </c>
      <c r="K23" s="66">
        <v>0</v>
      </c>
      <c r="L23" s="70">
        <f>K23*16</f>
        <v>0</v>
      </c>
      <c r="M23" s="66">
        <v>2</v>
      </c>
      <c r="N23" s="70">
        <f>M23*30</f>
        <v>60</v>
      </c>
      <c r="O23" s="70">
        <v>3</v>
      </c>
      <c r="P23" s="70" t="s">
        <v>88</v>
      </c>
      <c r="Q23" s="70" t="s">
        <v>118</v>
      </c>
      <c r="R23" s="70" t="s">
        <v>119</v>
      </c>
      <c r="S23" s="94">
        <f>IF(G23=I23+K23+M23,"","F")</f>
      </c>
      <c r="T23" s="94">
        <f>IF(H23=J23+L23+N23,"","S")</f>
      </c>
      <c r="U23" s="94">
        <f>IF(O23="","N","")</f>
      </c>
    </row>
    <row r="24" spans="1:21" s="37" customFormat="1" ht="15" customHeight="1">
      <c r="A24" s="55">
        <v>2022</v>
      </c>
      <c r="B24" s="56" t="s">
        <v>63</v>
      </c>
      <c r="C24" s="67" t="s">
        <v>120</v>
      </c>
      <c r="D24" s="68" t="s">
        <v>121</v>
      </c>
      <c r="E24" s="69" t="s">
        <v>66</v>
      </c>
      <c r="F24" s="70" t="s">
        <v>113</v>
      </c>
      <c r="G24" s="66">
        <v>1</v>
      </c>
      <c r="H24" s="70">
        <f>G24*30</f>
        <v>30</v>
      </c>
      <c r="I24" s="66">
        <v>0</v>
      </c>
      <c r="J24" s="70">
        <f>I24*16</f>
        <v>0</v>
      </c>
      <c r="K24" s="66">
        <v>0</v>
      </c>
      <c r="L24" s="70">
        <f>K24*16</f>
        <v>0</v>
      </c>
      <c r="M24" s="66">
        <v>1</v>
      </c>
      <c r="N24" s="70">
        <v>30</v>
      </c>
      <c r="O24" s="70">
        <v>7</v>
      </c>
      <c r="P24" s="70" t="s">
        <v>88</v>
      </c>
      <c r="Q24" s="70" t="s">
        <v>118</v>
      </c>
      <c r="R24" s="70" t="s">
        <v>119</v>
      </c>
      <c r="S24" s="94">
        <f>IF(G24=I24+K24+M24,"","F")</f>
      </c>
      <c r="T24" s="94">
        <f>IF(H24=J24+L24+N24,"","S")</f>
      </c>
      <c r="U24" s="94">
        <f>IF(O24="","N","")</f>
      </c>
    </row>
    <row r="25" spans="1:21" s="38" customFormat="1" ht="15" customHeight="1">
      <c r="A25" s="55">
        <v>2022</v>
      </c>
      <c r="B25" s="56" t="s">
        <v>63</v>
      </c>
      <c r="C25" s="57" t="s">
        <v>122</v>
      </c>
      <c r="D25" s="71" t="s">
        <v>123</v>
      </c>
      <c r="E25" s="60" t="s">
        <v>66</v>
      </c>
      <c r="F25" s="55" t="s">
        <v>67</v>
      </c>
      <c r="G25" s="61">
        <v>3</v>
      </c>
      <c r="H25" s="60">
        <v>48</v>
      </c>
      <c r="I25" s="61">
        <v>1.5</v>
      </c>
      <c r="J25" s="60">
        <v>24</v>
      </c>
      <c r="K25" s="61">
        <v>1.5</v>
      </c>
      <c r="L25" s="60">
        <v>24</v>
      </c>
      <c r="M25" s="61">
        <v>0</v>
      </c>
      <c r="N25" s="60">
        <v>0</v>
      </c>
      <c r="O25" s="60">
        <v>2</v>
      </c>
      <c r="P25" s="91" t="s">
        <v>88</v>
      </c>
      <c r="Q25" s="91" t="s">
        <v>124</v>
      </c>
      <c r="R25" s="91" t="s">
        <v>70</v>
      </c>
      <c r="S25" s="95">
        <f>IF(G25=I25+K25+M25,"","F")</f>
      </c>
      <c r="T25" s="95">
        <f>IF(H25=J25+L25+N25,"","S")</f>
      </c>
      <c r="U25" s="95">
        <f>IF(O25="","N","")</f>
      </c>
    </row>
    <row r="26" spans="1:21" s="39" customFormat="1" ht="15" customHeight="1">
      <c r="A26" s="55">
        <v>2022</v>
      </c>
      <c r="B26" s="56" t="s">
        <v>63</v>
      </c>
      <c r="C26" s="57"/>
      <c r="D26" s="71" t="s">
        <v>125</v>
      </c>
      <c r="E26" s="60" t="s">
        <v>66</v>
      </c>
      <c r="F26" s="55" t="s">
        <v>67</v>
      </c>
      <c r="G26" s="61">
        <v>3</v>
      </c>
      <c r="H26" s="60">
        <v>48</v>
      </c>
      <c r="I26" s="61">
        <v>1.5</v>
      </c>
      <c r="J26" s="60">
        <v>24</v>
      </c>
      <c r="K26" s="61">
        <v>1.5</v>
      </c>
      <c r="L26" s="60">
        <v>24</v>
      </c>
      <c r="M26" s="61">
        <v>0</v>
      </c>
      <c r="N26" s="60">
        <v>0</v>
      </c>
      <c r="O26" s="60">
        <v>3</v>
      </c>
      <c r="P26" s="60" t="s">
        <v>68</v>
      </c>
      <c r="Q26" s="60" t="s">
        <v>124</v>
      </c>
      <c r="R26" s="60" t="s">
        <v>70</v>
      </c>
      <c r="S26" s="96"/>
      <c r="T26" s="96"/>
      <c r="U26" s="96"/>
    </row>
    <row r="27" spans="1:21" s="39" customFormat="1" ht="15" customHeight="1">
      <c r="A27" s="55">
        <v>2022</v>
      </c>
      <c r="B27" s="56" t="s">
        <v>63</v>
      </c>
      <c r="C27" s="57" t="s">
        <v>126</v>
      </c>
      <c r="D27" s="71" t="s">
        <v>127</v>
      </c>
      <c r="E27" s="60" t="s">
        <v>66</v>
      </c>
      <c r="F27" s="55" t="s">
        <v>67</v>
      </c>
      <c r="G27" s="61">
        <v>4.5</v>
      </c>
      <c r="H27" s="60">
        <v>72</v>
      </c>
      <c r="I27" s="61">
        <v>4.5</v>
      </c>
      <c r="J27" s="60">
        <v>72</v>
      </c>
      <c r="K27" s="61">
        <v>0</v>
      </c>
      <c r="L27" s="60">
        <v>0</v>
      </c>
      <c r="M27" s="61">
        <v>0</v>
      </c>
      <c r="N27" s="60">
        <v>0</v>
      </c>
      <c r="O27" s="60">
        <v>1</v>
      </c>
      <c r="P27" s="60" t="s">
        <v>68</v>
      </c>
      <c r="Q27" s="60" t="s">
        <v>128</v>
      </c>
      <c r="R27" s="60" t="s">
        <v>129</v>
      </c>
      <c r="S27" s="96">
        <f>IF(G27=I27+K27+M27,"","F")</f>
      </c>
      <c r="T27" s="96">
        <f>IF(H27=J27+L27+N27,"","S")</f>
      </c>
      <c r="U27" s="96">
        <f>IF(O27="","N","")</f>
      </c>
    </row>
    <row r="28" spans="1:21" s="39" customFormat="1" ht="15" customHeight="1">
      <c r="A28" s="55">
        <v>2022</v>
      </c>
      <c r="B28" s="56" t="s">
        <v>63</v>
      </c>
      <c r="C28" s="57" t="s">
        <v>130</v>
      </c>
      <c r="D28" s="71" t="s">
        <v>131</v>
      </c>
      <c r="E28" s="60" t="s">
        <v>66</v>
      </c>
      <c r="F28" s="55" t="s">
        <v>67</v>
      </c>
      <c r="G28" s="61">
        <v>5.5</v>
      </c>
      <c r="H28" s="60">
        <v>88</v>
      </c>
      <c r="I28" s="61">
        <v>5.5</v>
      </c>
      <c r="J28" s="60">
        <v>88</v>
      </c>
      <c r="K28" s="61">
        <v>0</v>
      </c>
      <c r="L28" s="60">
        <v>0</v>
      </c>
      <c r="M28" s="61">
        <v>0</v>
      </c>
      <c r="N28" s="60">
        <v>0</v>
      </c>
      <c r="O28" s="60">
        <v>2</v>
      </c>
      <c r="P28" s="60" t="s">
        <v>68</v>
      </c>
      <c r="Q28" s="60" t="s">
        <v>128</v>
      </c>
      <c r="R28" s="60" t="s">
        <v>129</v>
      </c>
      <c r="S28" s="96">
        <f>IF(G28=I28+K28+M28,"","F")</f>
      </c>
      <c r="T28" s="96">
        <f>IF(H28=J28+L28+N28,"","S")</f>
      </c>
      <c r="U28" s="96">
        <f>IF(O28="","N","")</f>
      </c>
    </row>
    <row r="29" spans="1:21" s="39" customFormat="1" ht="15" customHeight="1">
      <c r="A29" s="55">
        <v>2022</v>
      </c>
      <c r="B29" s="56" t="s">
        <v>63</v>
      </c>
      <c r="C29" s="57" t="s">
        <v>132</v>
      </c>
      <c r="D29" s="71" t="s">
        <v>133</v>
      </c>
      <c r="E29" s="60" t="s">
        <v>66</v>
      </c>
      <c r="F29" s="55" t="s">
        <v>67</v>
      </c>
      <c r="G29" s="61">
        <v>2</v>
      </c>
      <c r="H29" s="60">
        <v>32</v>
      </c>
      <c r="I29" s="61">
        <v>2</v>
      </c>
      <c r="J29" s="60">
        <v>32</v>
      </c>
      <c r="K29" s="61">
        <v>0</v>
      </c>
      <c r="L29" s="60">
        <v>0</v>
      </c>
      <c r="M29" s="61">
        <v>0</v>
      </c>
      <c r="N29" s="60">
        <v>0</v>
      </c>
      <c r="O29" s="60">
        <v>2</v>
      </c>
      <c r="P29" s="60" t="s">
        <v>68</v>
      </c>
      <c r="Q29" s="60" t="s">
        <v>128</v>
      </c>
      <c r="R29" s="60" t="s">
        <v>70</v>
      </c>
      <c r="S29" s="96"/>
      <c r="T29" s="96"/>
      <c r="U29" s="96"/>
    </row>
    <row r="30" spans="1:21" s="39" customFormat="1" ht="15" customHeight="1">
      <c r="A30" s="55">
        <v>2022</v>
      </c>
      <c r="B30" s="56" t="s">
        <v>63</v>
      </c>
      <c r="C30" s="57" t="s">
        <v>134</v>
      </c>
      <c r="D30" s="71" t="s">
        <v>135</v>
      </c>
      <c r="E30" s="60" t="s">
        <v>66</v>
      </c>
      <c r="F30" s="55" t="s">
        <v>67</v>
      </c>
      <c r="G30" s="61">
        <v>3.5</v>
      </c>
      <c r="H30" s="60">
        <v>56</v>
      </c>
      <c r="I30" s="61">
        <v>3.5</v>
      </c>
      <c r="J30" s="60">
        <v>56</v>
      </c>
      <c r="K30" s="61">
        <v>0</v>
      </c>
      <c r="L30" s="60">
        <v>0</v>
      </c>
      <c r="M30" s="61">
        <v>0</v>
      </c>
      <c r="N30" s="60">
        <v>0</v>
      </c>
      <c r="O30" s="60">
        <v>3</v>
      </c>
      <c r="P30" s="60" t="s">
        <v>68</v>
      </c>
      <c r="Q30" s="60" t="s">
        <v>128</v>
      </c>
      <c r="R30" s="60" t="s">
        <v>70</v>
      </c>
      <c r="S30" s="96">
        <f>IF(G30=I30+K30+M30,"","F")</f>
      </c>
      <c r="T30" s="96">
        <f>IF(H30=J30+L30+N30,"","S")</f>
      </c>
      <c r="U30" s="96">
        <f>IF(O30="","N","")</f>
      </c>
    </row>
    <row r="31" spans="1:21" s="39" customFormat="1" ht="15" customHeight="1">
      <c r="A31" s="55">
        <v>2022</v>
      </c>
      <c r="B31" s="56" t="s">
        <v>63</v>
      </c>
      <c r="C31" s="57" t="s">
        <v>136</v>
      </c>
      <c r="D31" s="71" t="s">
        <v>137</v>
      </c>
      <c r="E31" s="60" t="s">
        <v>66</v>
      </c>
      <c r="F31" s="55" t="s">
        <v>67</v>
      </c>
      <c r="G31" s="61">
        <v>4</v>
      </c>
      <c r="H31" s="60">
        <v>64</v>
      </c>
      <c r="I31" s="61">
        <v>3</v>
      </c>
      <c r="J31" s="60">
        <v>48</v>
      </c>
      <c r="K31" s="61">
        <v>1</v>
      </c>
      <c r="L31" s="60">
        <v>16</v>
      </c>
      <c r="M31" s="61">
        <v>0</v>
      </c>
      <c r="N31" s="60">
        <v>0</v>
      </c>
      <c r="O31" s="60">
        <v>1</v>
      </c>
      <c r="P31" s="60" t="s">
        <v>68</v>
      </c>
      <c r="Q31" s="60" t="s">
        <v>128</v>
      </c>
      <c r="R31" s="60" t="s">
        <v>70</v>
      </c>
      <c r="S31" s="96">
        <f>IF(G31=I31+K31+M31,"","F")</f>
      </c>
      <c r="T31" s="96">
        <f>IF(H31=J31+L31+N31,"","S")</f>
      </c>
      <c r="U31" s="96">
        <f>IF(O31="","N","")</f>
      </c>
    </row>
    <row r="32" spans="1:21" s="40" customFormat="1" ht="15" customHeight="1">
      <c r="A32" s="55">
        <v>2022</v>
      </c>
      <c r="B32" s="56" t="s">
        <v>63</v>
      </c>
      <c r="C32" s="72"/>
      <c r="D32" s="73" t="s">
        <v>138</v>
      </c>
      <c r="E32" s="60" t="s">
        <v>66</v>
      </c>
      <c r="F32" s="55" t="s">
        <v>67</v>
      </c>
      <c r="G32" s="74">
        <v>2</v>
      </c>
      <c r="H32" s="75">
        <v>32</v>
      </c>
      <c r="I32" s="74">
        <v>2</v>
      </c>
      <c r="J32" s="75">
        <v>32</v>
      </c>
      <c r="K32" s="74">
        <v>0</v>
      </c>
      <c r="L32" s="75">
        <v>0</v>
      </c>
      <c r="M32" s="74">
        <v>0</v>
      </c>
      <c r="N32" s="75">
        <v>0</v>
      </c>
      <c r="O32" s="75">
        <v>3</v>
      </c>
      <c r="P32" s="75" t="s">
        <v>68</v>
      </c>
      <c r="Q32" s="75" t="s">
        <v>139</v>
      </c>
      <c r="R32" s="75" t="s">
        <v>140</v>
      </c>
      <c r="S32" s="97"/>
      <c r="T32" s="97"/>
      <c r="U32" s="97"/>
    </row>
    <row r="33" spans="1:21" s="41" customFormat="1" ht="15" customHeight="1">
      <c r="A33" s="55">
        <v>2022</v>
      </c>
      <c r="B33" s="56" t="s">
        <v>63</v>
      </c>
      <c r="C33" s="57" t="s">
        <v>141</v>
      </c>
      <c r="D33" s="71" t="s">
        <v>142</v>
      </c>
      <c r="E33" s="59" t="s">
        <v>66</v>
      </c>
      <c r="F33" s="60" t="s">
        <v>143</v>
      </c>
      <c r="G33" s="61">
        <v>3.5</v>
      </c>
      <c r="H33" s="60">
        <v>56</v>
      </c>
      <c r="I33" s="61">
        <v>3.5</v>
      </c>
      <c r="J33" s="60">
        <v>56</v>
      </c>
      <c r="K33" s="61">
        <v>0</v>
      </c>
      <c r="L33" s="60">
        <v>0</v>
      </c>
      <c r="M33" s="61">
        <v>0</v>
      </c>
      <c r="N33" s="60">
        <v>0</v>
      </c>
      <c r="O33" s="60">
        <v>1</v>
      </c>
      <c r="P33" s="60" t="s">
        <v>68</v>
      </c>
      <c r="Q33" s="60" t="s">
        <v>144</v>
      </c>
      <c r="R33" s="60" t="s">
        <v>70</v>
      </c>
      <c r="S33" s="98">
        <f>IF(G33=I33+K33+M33,"","F")</f>
      </c>
      <c r="T33" s="98">
        <f>IF(H33=J33+L33+N33,"","S")</f>
      </c>
      <c r="U33" s="98">
        <f>IF(O33="","N","")</f>
      </c>
    </row>
    <row r="34" spans="1:21" s="40" customFormat="1" ht="15" customHeight="1">
      <c r="A34" s="55">
        <v>2022</v>
      </c>
      <c r="B34" s="56" t="s">
        <v>63</v>
      </c>
      <c r="C34" s="57" t="s">
        <v>145</v>
      </c>
      <c r="D34" s="71" t="s">
        <v>146</v>
      </c>
      <c r="E34" s="59" t="s">
        <v>66</v>
      </c>
      <c r="F34" s="60" t="s">
        <v>143</v>
      </c>
      <c r="G34" s="61">
        <v>3</v>
      </c>
      <c r="H34" s="60">
        <v>48</v>
      </c>
      <c r="I34" s="61">
        <v>3</v>
      </c>
      <c r="J34" s="60">
        <v>48</v>
      </c>
      <c r="K34" s="61">
        <v>0</v>
      </c>
      <c r="L34" s="60">
        <v>0</v>
      </c>
      <c r="M34" s="61">
        <v>0</v>
      </c>
      <c r="N34" s="60">
        <v>0</v>
      </c>
      <c r="O34" s="60">
        <v>2</v>
      </c>
      <c r="P34" s="60" t="s">
        <v>68</v>
      </c>
      <c r="Q34" s="60" t="s">
        <v>144</v>
      </c>
      <c r="R34" s="60" t="s">
        <v>70</v>
      </c>
      <c r="S34" s="97">
        <f>IF(G34=I34+K34+M34,"","F")</f>
      </c>
      <c r="T34" s="97">
        <f>IF(H34=J34+L34+N34,"","S")</f>
      </c>
      <c r="U34" s="97">
        <f>IF(O34="","N","")</f>
      </c>
    </row>
    <row r="35" spans="1:21" s="40" customFormat="1" ht="15" customHeight="1">
      <c r="A35" s="55">
        <v>2022</v>
      </c>
      <c r="B35" s="56" t="s">
        <v>63</v>
      </c>
      <c r="C35" s="76"/>
      <c r="D35" s="77" t="s">
        <v>147</v>
      </c>
      <c r="E35" s="78" t="s">
        <v>66</v>
      </c>
      <c r="F35" s="78" t="s">
        <v>143</v>
      </c>
      <c r="G35" s="79">
        <v>2.5</v>
      </c>
      <c r="H35" s="78">
        <v>40</v>
      </c>
      <c r="I35" s="79">
        <v>0</v>
      </c>
      <c r="J35" s="78">
        <v>0</v>
      </c>
      <c r="K35" s="79">
        <v>2.5</v>
      </c>
      <c r="L35" s="78">
        <v>40</v>
      </c>
      <c r="M35" s="79">
        <v>0</v>
      </c>
      <c r="N35" s="78">
        <v>0</v>
      </c>
      <c r="O35" s="78">
        <v>3</v>
      </c>
      <c r="P35" s="78" t="s">
        <v>68</v>
      </c>
      <c r="Q35" s="78" t="s">
        <v>144</v>
      </c>
      <c r="R35" s="75" t="s">
        <v>140</v>
      </c>
      <c r="S35" s="97">
        <f>IF(G35=I35+K35+M35,"","F")</f>
      </c>
      <c r="T35" s="97">
        <f>IF(H35=J35+L35+N35,"","S")</f>
      </c>
      <c r="U35" s="97">
        <f>IF(O35="","N","")</f>
      </c>
    </row>
    <row r="36" spans="1:21" ht="15" customHeight="1">
      <c r="A36" s="55">
        <v>2022</v>
      </c>
      <c r="B36" s="56" t="s">
        <v>63</v>
      </c>
      <c r="C36" s="57" t="s">
        <v>148</v>
      </c>
      <c r="D36" s="71" t="s">
        <v>149</v>
      </c>
      <c r="E36" s="59" t="s">
        <v>66</v>
      </c>
      <c r="F36" s="60" t="s">
        <v>143</v>
      </c>
      <c r="G36" s="61">
        <v>4</v>
      </c>
      <c r="H36" s="60">
        <v>64</v>
      </c>
      <c r="I36" s="61">
        <v>4</v>
      </c>
      <c r="J36" s="60">
        <v>64</v>
      </c>
      <c r="K36" s="61">
        <v>0</v>
      </c>
      <c r="L36" s="60">
        <v>0</v>
      </c>
      <c r="M36" s="61">
        <v>0</v>
      </c>
      <c r="N36" s="60">
        <v>0</v>
      </c>
      <c r="O36" s="60">
        <v>3</v>
      </c>
      <c r="P36" s="60" t="s">
        <v>68</v>
      </c>
      <c r="Q36" s="60" t="s">
        <v>150</v>
      </c>
      <c r="R36" s="60" t="s">
        <v>70</v>
      </c>
      <c r="S36" s="97">
        <f>IF(G36=I36+K36+M36,"","F")</f>
      </c>
      <c r="T36" s="97">
        <f>IF(H36=J36+L36+N36,"","S")</f>
      </c>
      <c r="U36" s="97">
        <f>IF(O36="","N","")</f>
      </c>
    </row>
    <row r="37" spans="1:21" s="42" customFormat="1" ht="15" customHeight="1">
      <c r="A37" s="55">
        <v>2022</v>
      </c>
      <c r="B37" s="56" t="s">
        <v>63</v>
      </c>
      <c r="C37" s="57" t="s">
        <v>151</v>
      </c>
      <c r="D37" s="71" t="s">
        <v>152</v>
      </c>
      <c r="E37" s="59" t="s">
        <v>66</v>
      </c>
      <c r="F37" s="60" t="s">
        <v>143</v>
      </c>
      <c r="G37" s="61">
        <v>4</v>
      </c>
      <c r="H37" s="60">
        <v>64</v>
      </c>
      <c r="I37" s="61">
        <v>3.5</v>
      </c>
      <c r="J37" s="60">
        <v>56</v>
      </c>
      <c r="K37" s="61">
        <v>0.5</v>
      </c>
      <c r="L37" s="60">
        <v>8</v>
      </c>
      <c r="M37" s="61">
        <v>0</v>
      </c>
      <c r="N37" s="60">
        <v>0</v>
      </c>
      <c r="O37" s="60">
        <v>4</v>
      </c>
      <c r="P37" s="60" t="s">
        <v>68</v>
      </c>
      <c r="Q37" s="60" t="s">
        <v>150</v>
      </c>
      <c r="R37" s="60" t="s">
        <v>70</v>
      </c>
      <c r="S37" s="99"/>
      <c r="T37" s="99"/>
      <c r="U37" s="99"/>
    </row>
    <row r="38" spans="1:21" ht="15" customHeight="1">
      <c r="A38" s="55">
        <v>2022</v>
      </c>
      <c r="B38" s="56" t="s">
        <v>63</v>
      </c>
      <c r="C38" s="57"/>
      <c r="D38" s="80" t="s">
        <v>153</v>
      </c>
      <c r="E38" s="59" t="s">
        <v>66</v>
      </c>
      <c r="F38" s="60" t="s">
        <v>143</v>
      </c>
      <c r="G38" s="61">
        <v>3</v>
      </c>
      <c r="H38" s="60">
        <v>48</v>
      </c>
      <c r="I38" s="61">
        <v>2</v>
      </c>
      <c r="J38" s="60">
        <v>34</v>
      </c>
      <c r="K38" s="61">
        <v>1</v>
      </c>
      <c r="L38" s="60">
        <v>14</v>
      </c>
      <c r="M38" s="61">
        <v>0</v>
      </c>
      <c r="N38" s="60">
        <v>0</v>
      </c>
      <c r="O38" s="60">
        <v>5</v>
      </c>
      <c r="P38" s="60" t="s">
        <v>68</v>
      </c>
      <c r="Q38" s="60" t="s">
        <v>144</v>
      </c>
      <c r="R38" s="60" t="s">
        <v>70</v>
      </c>
      <c r="S38" s="97">
        <f aca="true" t="shared" si="3" ref="S38:S43">IF(G38=I38+K38+M38,"","F")</f>
      </c>
      <c r="T38" s="97">
        <f aca="true" t="shared" si="4" ref="T38:T43">IF(H38=J38+L38+N38,"","S")</f>
      </c>
      <c r="U38" s="97">
        <f aca="true" t="shared" si="5" ref="U38:U43">IF(O38="","N","")</f>
      </c>
    </row>
    <row r="39" spans="1:21" ht="15" customHeight="1">
      <c r="A39" s="55">
        <v>2022</v>
      </c>
      <c r="B39" s="56" t="s">
        <v>63</v>
      </c>
      <c r="C39" s="57" t="s">
        <v>154</v>
      </c>
      <c r="D39" s="80" t="s">
        <v>155</v>
      </c>
      <c r="E39" s="59" t="s">
        <v>66</v>
      </c>
      <c r="F39" s="60" t="s">
        <v>143</v>
      </c>
      <c r="G39" s="61">
        <v>2</v>
      </c>
      <c r="H39" s="60">
        <v>32</v>
      </c>
      <c r="I39" s="61">
        <v>1.5</v>
      </c>
      <c r="J39" s="60">
        <v>22</v>
      </c>
      <c r="K39" s="61">
        <v>0.5</v>
      </c>
      <c r="L39" s="60">
        <v>10</v>
      </c>
      <c r="M39" s="61">
        <v>0</v>
      </c>
      <c r="N39" s="60">
        <v>0</v>
      </c>
      <c r="O39" s="60">
        <v>5</v>
      </c>
      <c r="P39" s="60" t="s">
        <v>68</v>
      </c>
      <c r="Q39" s="60" t="s">
        <v>144</v>
      </c>
      <c r="R39" s="60" t="s">
        <v>70</v>
      </c>
      <c r="S39" s="97">
        <f t="shared" si="3"/>
      </c>
      <c r="T39" s="97">
        <f t="shared" si="4"/>
      </c>
      <c r="U39" s="97">
        <f t="shared" si="5"/>
      </c>
    </row>
    <row r="40" spans="1:21" ht="15" customHeight="1">
      <c r="A40" s="55">
        <v>2022</v>
      </c>
      <c r="B40" s="56" t="s">
        <v>63</v>
      </c>
      <c r="C40" s="57" t="s">
        <v>156</v>
      </c>
      <c r="D40" s="73" t="s">
        <v>157</v>
      </c>
      <c r="E40" s="59" t="s">
        <v>66</v>
      </c>
      <c r="F40" s="60" t="s">
        <v>143</v>
      </c>
      <c r="G40" s="61">
        <v>1.5</v>
      </c>
      <c r="H40" s="60">
        <v>24</v>
      </c>
      <c r="I40" s="61">
        <v>1.5</v>
      </c>
      <c r="J40" s="60">
        <v>24</v>
      </c>
      <c r="K40" s="61">
        <v>0</v>
      </c>
      <c r="L40" s="60">
        <v>0</v>
      </c>
      <c r="M40" s="61">
        <v>0</v>
      </c>
      <c r="N40" s="60">
        <v>0</v>
      </c>
      <c r="O40" s="60">
        <v>4</v>
      </c>
      <c r="P40" s="60" t="s">
        <v>68</v>
      </c>
      <c r="Q40" s="60" t="s">
        <v>150</v>
      </c>
      <c r="R40" s="75" t="s">
        <v>140</v>
      </c>
      <c r="S40" s="97">
        <f t="shared" si="3"/>
      </c>
      <c r="T40" s="97">
        <f t="shared" si="4"/>
      </c>
      <c r="U40" s="97">
        <f t="shared" si="5"/>
      </c>
    </row>
    <row r="41" spans="1:21" ht="15" customHeight="1">
      <c r="A41" s="55">
        <v>2022</v>
      </c>
      <c r="B41" s="56" t="s">
        <v>63</v>
      </c>
      <c r="C41" s="57" t="s">
        <v>158</v>
      </c>
      <c r="D41" s="73" t="s">
        <v>159</v>
      </c>
      <c r="E41" s="59" t="s">
        <v>66</v>
      </c>
      <c r="F41" s="60" t="s">
        <v>143</v>
      </c>
      <c r="G41" s="61">
        <v>2</v>
      </c>
      <c r="H41" s="60">
        <v>32</v>
      </c>
      <c r="I41" s="61">
        <v>2</v>
      </c>
      <c r="J41" s="60">
        <v>32</v>
      </c>
      <c r="K41" s="61">
        <v>0</v>
      </c>
      <c r="L41" s="60">
        <v>0</v>
      </c>
      <c r="M41" s="61">
        <v>0</v>
      </c>
      <c r="N41" s="60">
        <v>0</v>
      </c>
      <c r="O41" s="60">
        <v>4</v>
      </c>
      <c r="P41" s="60" t="s">
        <v>68</v>
      </c>
      <c r="Q41" s="60" t="s">
        <v>144</v>
      </c>
      <c r="R41" s="75" t="s">
        <v>140</v>
      </c>
      <c r="S41" s="97">
        <f t="shared" si="3"/>
      </c>
      <c r="T41" s="97">
        <f t="shared" si="4"/>
      </c>
      <c r="U41" s="97">
        <f t="shared" si="5"/>
      </c>
    </row>
    <row r="42" spans="1:21" ht="15" customHeight="1">
      <c r="A42" s="55">
        <v>2022</v>
      </c>
      <c r="B42" s="56" t="s">
        <v>63</v>
      </c>
      <c r="C42" s="57" t="s">
        <v>160</v>
      </c>
      <c r="D42" s="80" t="s">
        <v>161</v>
      </c>
      <c r="E42" s="59" t="s">
        <v>66</v>
      </c>
      <c r="F42" s="60" t="s">
        <v>143</v>
      </c>
      <c r="G42" s="61">
        <v>2</v>
      </c>
      <c r="H42" s="60">
        <v>32</v>
      </c>
      <c r="I42" s="61">
        <v>1.5</v>
      </c>
      <c r="J42" s="60">
        <v>26</v>
      </c>
      <c r="K42" s="61">
        <v>0.5</v>
      </c>
      <c r="L42" s="60">
        <v>6</v>
      </c>
      <c r="M42" s="61">
        <v>0</v>
      </c>
      <c r="N42" s="60">
        <v>0</v>
      </c>
      <c r="O42" s="60">
        <v>6</v>
      </c>
      <c r="P42" s="60" t="s">
        <v>68</v>
      </c>
      <c r="Q42" s="60" t="s">
        <v>144</v>
      </c>
      <c r="R42" s="60" t="s">
        <v>70</v>
      </c>
      <c r="S42" s="97">
        <f t="shared" si="3"/>
      </c>
      <c r="T42" s="97">
        <f t="shared" si="4"/>
      </c>
      <c r="U42" s="97">
        <f t="shared" si="5"/>
      </c>
    </row>
    <row r="43" spans="1:21" ht="15" customHeight="1">
      <c r="A43" s="55">
        <v>2022</v>
      </c>
      <c r="B43" s="56" t="s">
        <v>63</v>
      </c>
      <c r="C43" s="57" t="s">
        <v>162</v>
      </c>
      <c r="D43" s="80" t="s">
        <v>163</v>
      </c>
      <c r="E43" s="59" t="s">
        <v>66</v>
      </c>
      <c r="F43" s="60" t="s">
        <v>143</v>
      </c>
      <c r="G43" s="61">
        <v>2</v>
      </c>
      <c r="H43" s="60">
        <v>32</v>
      </c>
      <c r="I43" s="61">
        <v>1.5</v>
      </c>
      <c r="J43" s="60">
        <v>24</v>
      </c>
      <c r="K43" s="61">
        <v>0.5</v>
      </c>
      <c r="L43" s="60">
        <v>8</v>
      </c>
      <c r="M43" s="61">
        <v>0</v>
      </c>
      <c r="N43" s="60">
        <v>0</v>
      </c>
      <c r="O43" s="60">
        <v>6</v>
      </c>
      <c r="P43" s="60" t="s">
        <v>68</v>
      </c>
      <c r="Q43" s="60" t="s">
        <v>144</v>
      </c>
      <c r="R43" s="60" t="s">
        <v>70</v>
      </c>
      <c r="S43" s="97">
        <f t="shared" si="3"/>
      </c>
      <c r="T43" s="97">
        <f t="shared" si="4"/>
      </c>
      <c r="U43" s="97">
        <f t="shared" si="5"/>
      </c>
    </row>
    <row r="44" spans="1:21" ht="15" customHeight="1">
      <c r="A44" s="55">
        <v>2022</v>
      </c>
      <c r="B44" s="56" t="s">
        <v>63</v>
      </c>
      <c r="C44" s="57" t="s">
        <v>164</v>
      </c>
      <c r="D44" s="80" t="s">
        <v>165</v>
      </c>
      <c r="E44" s="60" t="s">
        <v>66</v>
      </c>
      <c r="F44" s="60" t="s">
        <v>143</v>
      </c>
      <c r="G44" s="74">
        <v>2</v>
      </c>
      <c r="H44" s="60">
        <v>32</v>
      </c>
      <c r="I44" s="61">
        <v>1.5</v>
      </c>
      <c r="J44" s="60">
        <v>26</v>
      </c>
      <c r="K44" s="61">
        <v>0.5</v>
      </c>
      <c r="L44" s="60">
        <v>6</v>
      </c>
      <c r="M44" s="61">
        <v>0</v>
      </c>
      <c r="N44" s="60">
        <v>0</v>
      </c>
      <c r="O44" s="60">
        <v>4</v>
      </c>
      <c r="P44" s="60" t="s">
        <v>68</v>
      </c>
      <c r="Q44" s="60" t="s">
        <v>144</v>
      </c>
      <c r="R44" s="60" t="s">
        <v>70</v>
      </c>
      <c r="S44" s="97"/>
      <c r="T44" s="97"/>
      <c r="U44" s="97"/>
    </row>
    <row r="45" spans="1:21" ht="15" customHeight="1">
      <c r="A45" s="55">
        <v>2022</v>
      </c>
      <c r="B45" s="56" t="s">
        <v>63</v>
      </c>
      <c r="C45" s="57" t="s">
        <v>166</v>
      </c>
      <c r="D45" s="80" t="s">
        <v>167</v>
      </c>
      <c r="E45" s="60" t="s">
        <v>66</v>
      </c>
      <c r="F45" s="60" t="s">
        <v>143</v>
      </c>
      <c r="G45" s="74">
        <v>2.5</v>
      </c>
      <c r="H45" s="60">
        <v>40</v>
      </c>
      <c r="I45" s="61">
        <v>2.5</v>
      </c>
      <c r="J45" s="60">
        <v>40</v>
      </c>
      <c r="K45" s="61">
        <v>0</v>
      </c>
      <c r="L45" s="60">
        <v>0</v>
      </c>
      <c r="M45" s="61">
        <v>0</v>
      </c>
      <c r="N45" s="60">
        <v>0</v>
      </c>
      <c r="O45" s="60">
        <v>5</v>
      </c>
      <c r="P45" s="60" t="s">
        <v>68</v>
      </c>
      <c r="Q45" s="60" t="s">
        <v>144</v>
      </c>
      <c r="R45" s="60" t="s">
        <v>70</v>
      </c>
      <c r="S45" s="97"/>
      <c r="T45" s="97"/>
      <c r="U45" s="97"/>
    </row>
    <row r="46" spans="1:21" s="41" customFormat="1" ht="15" customHeight="1">
      <c r="A46" s="55">
        <v>2022</v>
      </c>
      <c r="B46" s="56" t="s">
        <v>63</v>
      </c>
      <c r="C46" s="57" t="s">
        <v>168</v>
      </c>
      <c r="D46" s="80" t="s">
        <v>169</v>
      </c>
      <c r="E46" s="60" t="s">
        <v>66</v>
      </c>
      <c r="F46" s="60" t="s">
        <v>143</v>
      </c>
      <c r="G46" s="61">
        <v>2</v>
      </c>
      <c r="H46" s="60">
        <v>32</v>
      </c>
      <c r="I46" s="61">
        <v>1.5</v>
      </c>
      <c r="J46" s="60">
        <v>26</v>
      </c>
      <c r="K46" s="61">
        <v>0.5</v>
      </c>
      <c r="L46" s="60">
        <v>6</v>
      </c>
      <c r="M46" s="61">
        <v>0</v>
      </c>
      <c r="N46" s="60">
        <v>0</v>
      </c>
      <c r="O46" s="60">
        <v>5</v>
      </c>
      <c r="P46" s="60" t="s">
        <v>68</v>
      </c>
      <c r="Q46" s="60" t="s">
        <v>144</v>
      </c>
      <c r="R46" s="60" t="s">
        <v>70</v>
      </c>
      <c r="S46" s="97">
        <f aca="true" t="shared" si="6" ref="S46:S58">IF(G46=I46+K46+M46,"","F")</f>
      </c>
      <c r="T46" s="97">
        <f aca="true" t="shared" si="7" ref="T46:T58">IF(H46=J46+L46+N46,"","S")</f>
      </c>
      <c r="U46" s="97">
        <f aca="true" t="shared" si="8" ref="U46:U58">IF(O46="","N","")</f>
      </c>
    </row>
    <row r="47" spans="1:21" s="41" customFormat="1" ht="15" customHeight="1">
      <c r="A47" s="55">
        <v>2022</v>
      </c>
      <c r="B47" s="56" t="s">
        <v>63</v>
      </c>
      <c r="C47" s="57"/>
      <c r="D47" s="81" t="s">
        <v>170</v>
      </c>
      <c r="E47" s="60" t="s">
        <v>66</v>
      </c>
      <c r="F47" s="60" t="s">
        <v>143</v>
      </c>
      <c r="G47" s="61">
        <v>1.5</v>
      </c>
      <c r="H47" s="60">
        <v>24</v>
      </c>
      <c r="I47" s="61">
        <v>1.5</v>
      </c>
      <c r="J47" s="60">
        <v>24</v>
      </c>
      <c r="K47" s="61">
        <v>0</v>
      </c>
      <c r="L47" s="60">
        <v>0</v>
      </c>
      <c r="M47" s="61">
        <v>0</v>
      </c>
      <c r="N47" s="60">
        <v>0</v>
      </c>
      <c r="O47" s="60">
        <v>7</v>
      </c>
      <c r="P47" s="60" t="s">
        <v>68</v>
      </c>
      <c r="Q47" s="60" t="s">
        <v>144</v>
      </c>
      <c r="R47" s="75" t="s">
        <v>140</v>
      </c>
      <c r="S47" s="97">
        <f t="shared" si="6"/>
      </c>
      <c r="T47" s="97">
        <f t="shared" si="7"/>
      </c>
      <c r="U47" s="97">
        <f t="shared" si="8"/>
      </c>
    </row>
    <row r="48" spans="1:21" s="41" customFormat="1" ht="15" customHeight="1">
      <c r="A48" s="55">
        <v>2022</v>
      </c>
      <c r="B48" s="56" t="s">
        <v>63</v>
      </c>
      <c r="C48" s="57" t="s">
        <v>156</v>
      </c>
      <c r="D48" s="80" t="s">
        <v>171</v>
      </c>
      <c r="E48" s="60" t="s">
        <v>66</v>
      </c>
      <c r="F48" s="60" t="s">
        <v>172</v>
      </c>
      <c r="G48" s="61">
        <v>3.5</v>
      </c>
      <c r="H48" s="60">
        <v>56</v>
      </c>
      <c r="I48" s="61">
        <v>3</v>
      </c>
      <c r="J48" s="60">
        <v>50</v>
      </c>
      <c r="K48" s="61">
        <v>0.5</v>
      </c>
      <c r="L48" s="60">
        <v>6</v>
      </c>
      <c r="M48" s="61">
        <v>0</v>
      </c>
      <c r="N48" s="60">
        <v>0</v>
      </c>
      <c r="O48" s="60">
        <v>4</v>
      </c>
      <c r="P48" s="60" t="s">
        <v>68</v>
      </c>
      <c r="Q48" s="60" t="s">
        <v>144</v>
      </c>
      <c r="R48" s="60" t="s">
        <v>70</v>
      </c>
      <c r="S48" s="97">
        <f t="shared" si="6"/>
      </c>
      <c r="T48" s="97">
        <f t="shared" si="7"/>
      </c>
      <c r="U48" s="97">
        <f t="shared" si="8"/>
      </c>
    </row>
    <row r="49" spans="1:21" s="41" customFormat="1" ht="15" customHeight="1">
      <c r="A49" s="55">
        <v>2022</v>
      </c>
      <c r="B49" s="56" t="s">
        <v>63</v>
      </c>
      <c r="C49" s="57" t="s">
        <v>158</v>
      </c>
      <c r="D49" s="80" t="s">
        <v>173</v>
      </c>
      <c r="E49" s="60" t="s">
        <v>66</v>
      </c>
      <c r="F49" s="60" t="s">
        <v>172</v>
      </c>
      <c r="G49" s="74">
        <v>3</v>
      </c>
      <c r="H49" s="60">
        <v>48</v>
      </c>
      <c r="I49" s="61">
        <v>2.5</v>
      </c>
      <c r="J49" s="60">
        <v>42</v>
      </c>
      <c r="K49" s="61">
        <v>0.5</v>
      </c>
      <c r="L49" s="60">
        <v>6</v>
      </c>
      <c r="M49" s="61">
        <v>0</v>
      </c>
      <c r="N49" s="60">
        <v>0</v>
      </c>
      <c r="O49" s="60">
        <v>5</v>
      </c>
      <c r="P49" s="60" t="s">
        <v>68</v>
      </c>
      <c r="Q49" s="60" t="s">
        <v>144</v>
      </c>
      <c r="R49" s="60" t="s">
        <v>70</v>
      </c>
      <c r="S49" s="97">
        <f t="shared" si="6"/>
      </c>
      <c r="T49" s="97">
        <f t="shared" si="7"/>
      </c>
      <c r="U49" s="97">
        <f t="shared" si="8"/>
      </c>
    </row>
    <row r="50" spans="1:21" s="41" customFormat="1" ht="15" customHeight="1">
      <c r="A50" s="55">
        <v>2022</v>
      </c>
      <c r="B50" s="56" t="s">
        <v>63</v>
      </c>
      <c r="C50" s="57" t="s">
        <v>174</v>
      </c>
      <c r="D50" s="80" t="s">
        <v>175</v>
      </c>
      <c r="E50" s="60" t="s">
        <v>66</v>
      </c>
      <c r="F50" s="60" t="s">
        <v>172</v>
      </c>
      <c r="G50" s="61">
        <v>2</v>
      </c>
      <c r="H50" s="60">
        <v>32</v>
      </c>
      <c r="I50" s="61">
        <v>1.5</v>
      </c>
      <c r="J50" s="60">
        <v>26</v>
      </c>
      <c r="K50" s="61">
        <v>0.5</v>
      </c>
      <c r="L50" s="60">
        <v>6</v>
      </c>
      <c r="M50" s="61">
        <v>0</v>
      </c>
      <c r="N50" s="60">
        <v>0</v>
      </c>
      <c r="O50" s="60">
        <v>7</v>
      </c>
      <c r="P50" s="60" t="s">
        <v>68</v>
      </c>
      <c r="Q50" s="60" t="s">
        <v>144</v>
      </c>
      <c r="R50" s="60" t="s">
        <v>70</v>
      </c>
      <c r="S50" s="97">
        <f t="shared" si="6"/>
      </c>
      <c r="T50" s="97">
        <f t="shared" si="7"/>
      </c>
      <c r="U50" s="97">
        <f t="shared" si="8"/>
      </c>
    </row>
    <row r="51" spans="1:21" s="41" customFormat="1" ht="15" customHeight="1">
      <c r="A51" s="55">
        <v>2022</v>
      </c>
      <c r="B51" s="56" t="s">
        <v>63</v>
      </c>
      <c r="C51" s="57" t="s">
        <v>176</v>
      </c>
      <c r="D51" s="80" t="s">
        <v>177</v>
      </c>
      <c r="E51" s="60" t="s">
        <v>66</v>
      </c>
      <c r="F51" s="60" t="s">
        <v>172</v>
      </c>
      <c r="G51" s="74">
        <v>3.5</v>
      </c>
      <c r="H51" s="60">
        <v>56</v>
      </c>
      <c r="I51" s="61">
        <v>3.5</v>
      </c>
      <c r="J51" s="60">
        <v>56</v>
      </c>
      <c r="K51" s="61">
        <v>0</v>
      </c>
      <c r="L51" s="60">
        <v>0</v>
      </c>
      <c r="M51" s="61">
        <v>0</v>
      </c>
      <c r="N51" s="60">
        <v>0</v>
      </c>
      <c r="O51" s="60">
        <v>6</v>
      </c>
      <c r="P51" s="60" t="s">
        <v>68</v>
      </c>
      <c r="Q51" s="60" t="s">
        <v>144</v>
      </c>
      <c r="R51" s="60" t="s">
        <v>70</v>
      </c>
      <c r="S51" s="97">
        <f t="shared" si="6"/>
      </c>
      <c r="T51" s="97">
        <f t="shared" si="7"/>
      </c>
      <c r="U51" s="97">
        <f t="shared" si="8"/>
      </c>
    </row>
    <row r="52" spans="1:21" s="41" customFormat="1" ht="15" customHeight="1">
      <c r="A52" s="55">
        <v>2022</v>
      </c>
      <c r="B52" s="56" t="s">
        <v>63</v>
      </c>
      <c r="C52" s="57"/>
      <c r="D52" s="80" t="s">
        <v>178</v>
      </c>
      <c r="E52" s="59" t="s">
        <v>66</v>
      </c>
      <c r="F52" s="60" t="s">
        <v>172</v>
      </c>
      <c r="G52" s="61">
        <v>4</v>
      </c>
      <c r="H52" s="60">
        <v>64</v>
      </c>
      <c r="I52" s="61">
        <v>3</v>
      </c>
      <c r="J52" s="60">
        <v>50</v>
      </c>
      <c r="K52" s="61">
        <v>1</v>
      </c>
      <c r="L52" s="60">
        <v>14</v>
      </c>
      <c r="M52" s="61">
        <v>0</v>
      </c>
      <c r="N52" s="60">
        <v>0</v>
      </c>
      <c r="O52" s="60">
        <v>4</v>
      </c>
      <c r="P52" s="60" t="s">
        <v>68</v>
      </c>
      <c r="Q52" s="60" t="s">
        <v>144</v>
      </c>
      <c r="R52" s="60" t="s">
        <v>70</v>
      </c>
      <c r="S52" s="98">
        <f t="shared" si="6"/>
      </c>
      <c r="T52" s="98">
        <f t="shared" si="7"/>
      </c>
      <c r="U52" s="98">
        <f t="shared" si="8"/>
      </c>
    </row>
    <row r="53" spans="1:21" s="41" customFormat="1" ht="15" customHeight="1">
      <c r="A53" s="55">
        <v>2022</v>
      </c>
      <c r="B53" s="56" t="s">
        <v>63</v>
      </c>
      <c r="C53" s="57" t="s">
        <v>179</v>
      </c>
      <c r="D53" s="80" t="s">
        <v>180</v>
      </c>
      <c r="E53" s="82" t="s">
        <v>181</v>
      </c>
      <c r="F53" s="82" t="s">
        <v>182</v>
      </c>
      <c r="G53" s="61">
        <v>1</v>
      </c>
      <c r="H53" s="60">
        <v>16</v>
      </c>
      <c r="I53" s="61">
        <v>1</v>
      </c>
      <c r="J53" s="60">
        <v>16</v>
      </c>
      <c r="K53" s="61">
        <v>0</v>
      </c>
      <c r="L53" s="60">
        <v>0</v>
      </c>
      <c r="M53" s="61">
        <v>0</v>
      </c>
      <c r="N53" s="60">
        <v>0</v>
      </c>
      <c r="O53" s="60">
        <v>2</v>
      </c>
      <c r="P53" s="60" t="s">
        <v>88</v>
      </c>
      <c r="Q53" s="60" t="s">
        <v>144</v>
      </c>
      <c r="R53" s="60" t="s">
        <v>70</v>
      </c>
      <c r="S53" s="97">
        <f t="shared" si="6"/>
      </c>
      <c r="T53" s="97">
        <f t="shared" si="7"/>
      </c>
      <c r="U53" s="97">
        <f t="shared" si="8"/>
      </c>
    </row>
    <row r="54" spans="1:21" s="41" customFormat="1" ht="15" customHeight="1">
      <c r="A54" s="55">
        <v>2022</v>
      </c>
      <c r="B54" s="56" t="s">
        <v>63</v>
      </c>
      <c r="C54" s="57"/>
      <c r="D54" s="83" t="s">
        <v>183</v>
      </c>
      <c r="E54" s="82" t="s">
        <v>181</v>
      </c>
      <c r="F54" s="82" t="s">
        <v>182</v>
      </c>
      <c r="G54" s="61">
        <v>1.5</v>
      </c>
      <c r="H54" s="60">
        <v>24</v>
      </c>
      <c r="I54" s="61">
        <v>1.5</v>
      </c>
      <c r="J54" s="60">
        <v>24</v>
      </c>
      <c r="K54" s="61">
        <v>0</v>
      </c>
      <c r="L54" s="60">
        <v>0</v>
      </c>
      <c r="M54" s="61">
        <v>0</v>
      </c>
      <c r="N54" s="60">
        <v>0</v>
      </c>
      <c r="O54" s="60">
        <v>7</v>
      </c>
      <c r="P54" s="60" t="s">
        <v>68</v>
      </c>
      <c r="Q54" s="60" t="s">
        <v>144</v>
      </c>
      <c r="R54" s="60" t="s">
        <v>70</v>
      </c>
      <c r="S54" s="97">
        <f t="shared" si="6"/>
      </c>
      <c r="T54" s="97">
        <f t="shared" si="7"/>
      </c>
      <c r="U54" s="97">
        <f t="shared" si="8"/>
      </c>
    </row>
    <row r="55" spans="1:21" s="43" customFormat="1" ht="15" customHeight="1">
      <c r="A55" s="55">
        <v>2022</v>
      </c>
      <c r="B55" s="56" t="s">
        <v>63</v>
      </c>
      <c r="C55" s="57" t="s">
        <v>184</v>
      </c>
      <c r="D55" s="83" t="s">
        <v>185</v>
      </c>
      <c r="E55" s="82" t="s">
        <v>181</v>
      </c>
      <c r="F55" s="82" t="s">
        <v>182</v>
      </c>
      <c r="G55" s="61">
        <v>0.5</v>
      </c>
      <c r="H55" s="60">
        <v>8</v>
      </c>
      <c r="I55" s="61">
        <v>0.5</v>
      </c>
      <c r="J55" s="60">
        <v>8</v>
      </c>
      <c r="K55" s="61">
        <v>0</v>
      </c>
      <c r="L55" s="60">
        <v>0</v>
      </c>
      <c r="M55" s="61">
        <v>0</v>
      </c>
      <c r="N55" s="60">
        <v>0</v>
      </c>
      <c r="O55" s="60">
        <v>6</v>
      </c>
      <c r="P55" s="60" t="s">
        <v>68</v>
      </c>
      <c r="Q55" s="60" t="s">
        <v>186</v>
      </c>
      <c r="R55" s="60" t="s">
        <v>70</v>
      </c>
      <c r="S55" s="100">
        <f t="shared" si="6"/>
      </c>
      <c r="T55" s="100">
        <f t="shared" si="7"/>
      </c>
      <c r="U55" s="100">
        <f t="shared" si="8"/>
      </c>
    </row>
    <row r="56" spans="1:21" s="41" customFormat="1" ht="15" customHeight="1">
      <c r="A56" s="55">
        <v>2022</v>
      </c>
      <c r="B56" s="56" t="s">
        <v>63</v>
      </c>
      <c r="C56" s="57"/>
      <c r="D56" s="84" t="s">
        <v>187</v>
      </c>
      <c r="E56" s="82" t="s">
        <v>181</v>
      </c>
      <c r="F56" s="82" t="s">
        <v>182</v>
      </c>
      <c r="G56" s="61">
        <v>2</v>
      </c>
      <c r="H56" s="60">
        <v>32</v>
      </c>
      <c r="I56" s="61">
        <v>2</v>
      </c>
      <c r="J56" s="60">
        <v>32</v>
      </c>
      <c r="K56" s="61">
        <v>0</v>
      </c>
      <c r="L56" s="60">
        <v>0</v>
      </c>
      <c r="M56" s="61">
        <v>0</v>
      </c>
      <c r="N56" s="60">
        <v>0</v>
      </c>
      <c r="O56" s="60">
        <v>7</v>
      </c>
      <c r="P56" s="60" t="s">
        <v>68</v>
      </c>
      <c r="Q56" s="60" t="s">
        <v>144</v>
      </c>
      <c r="R56" s="75" t="s">
        <v>140</v>
      </c>
      <c r="S56" s="97">
        <f t="shared" si="6"/>
      </c>
      <c r="T56" s="97">
        <f t="shared" si="7"/>
      </c>
      <c r="U56" s="97">
        <f t="shared" si="8"/>
      </c>
    </row>
    <row r="57" spans="1:21" ht="15" customHeight="1">
      <c r="A57" s="55">
        <v>2022</v>
      </c>
      <c r="B57" s="56" t="s">
        <v>63</v>
      </c>
      <c r="C57" s="57"/>
      <c r="D57" s="80" t="s">
        <v>188</v>
      </c>
      <c r="E57" s="82" t="s">
        <v>181</v>
      </c>
      <c r="F57" s="82" t="s">
        <v>182</v>
      </c>
      <c r="G57" s="61">
        <v>1.5</v>
      </c>
      <c r="H57" s="60">
        <v>24</v>
      </c>
      <c r="I57" s="61">
        <v>1.5</v>
      </c>
      <c r="J57" s="60">
        <v>24</v>
      </c>
      <c r="K57" s="61">
        <v>0</v>
      </c>
      <c r="L57" s="60">
        <v>0</v>
      </c>
      <c r="M57" s="61">
        <v>0</v>
      </c>
      <c r="N57" s="60">
        <v>0</v>
      </c>
      <c r="O57" s="60">
        <v>6</v>
      </c>
      <c r="P57" s="60" t="s">
        <v>68</v>
      </c>
      <c r="Q57" s="60" t="s">
        <v>144</v>
      </c>
      <c r="R57" s="60" t="s">
        <v>70</v>
      </c>
      <c r="S57" s="97">
        <f t="shared" si="6"/>
      </c>
      <c r="T57" s="97">
        <f t="shared" si="7"/>
      </c>
      <c r="U57" s="97">
        <f t="shared" si="8"/>
      </c>
    </row>
    <row r="58" spans="1:21" ht="15" customHeight="1">
      <c r="A58" s="55">
        <v>2022</v>
      </c>
      <c r="B58" s="56" t="s">
        <v>63</v>
      </c>
      <c r="C58" s="57"/>
      <c r="D58" s="84" t="s">
        <v>189</v>
      </c>
      <c r="E58" s="82" t="s">
        <v>181</v>
      </c>
      <c r="F58" s="82" t="s">
        <v>182</v>
      </c>
      <c r="G58" s="61">
        <v>1.5</v>
      </c>
      <c r="H58" s="60">
        <v>24</v>
      </c>
      <c r="I58" s="61">
        <v>1.5</v>
      </c>
      <c r="J58" s="60">
        <v>24</v>
      </c>
      <c r="K58" s="61">
        <v>0</v>
      </c>
      <c r="L58" s="60">
        <v>0</v>
      </c>
      <c r="M58" s="61">
        <v>0</v>
      </c>
      <c r="N58" s="60">
        <v>0</v>
      </c>
      <c r="O58" s="60">
        <v>6</v>
      </c>
      <c r="P58" s="60" t="s">
        <v>68</v>
      </c>
      <c r="Q58" s="60" t="s">
        <v>144</v>
      </c>
      <c r="R58" s="75" t="s">
        <v>140</v>
      </c>
      <c r="S58" s="97">
        <f t="shared" si="6"/>
      </c>
      <c r="T58" s="97">
        <f t="shared" si="7"/>
      </c>
      <c r="U58" s="97">
        <f t="shared" si="8"/>
      </c>
    </row>
    <row r="59" spans="1:21" ht="15" customHeight="1">
      <c r="A59" s="55">
        <v>2022</v>
      </c>
      <c r="B59" s="56" t="s">
        <v>63</v>
      </c>
      <c r="C59" s="57" t="s">
        <v>190</v>
      </c>
      <c r="D59" s="80" t="s">
        <v>191</v>
      </c>
      <c r="E59" s="82" t="s">
        <v>181</v>
      </c>
      <c r="F59" s="82" t="s">
        <v>182</v>
      </c>
      <c r="G59" s="61">
        <v>1.5</v>
      </c>
      <c r="H59" s="60">
        <v>24</v>
      </c>
      <c r="I59" s="61">
        <v>1</v>
      </c>
      <c r="J59" s="60">
        <v>18</v>
      </c>
      <c r="K59" s="61">
        <v>0.5</v>
      </c>
      <c r="L59" s="60">
        <v>6</v>
      </c>
      <c r="M59" s="61">
        <v>0</v>
      </c>
      <c r="N59" s="60">
        <v>0</v>
      </c>
      <c r="O59" s="60">
        <v>6</v>
      </c>
      <c r="P59" s="60" t="s">
        <v>68</v>
      </c>
      <c r="Q59" s="60" t="s">
        <v>144</v>
      </c>
      <c r="R59" s="60" t="s">
        <v>70</v>
      </c>
      <c r="S59" s="97"/>
      <c r="T59" s="97"/>
      <c r="U59" s="97"/>
    </row>
    <row r="60" spans="1:21" ht="15" customHeight="1">
      <c r="A60" s="55">
        <v>2022</v>
      </c>
      <c r="B60" s="56" t="s">
        <v>63</v>
      </c>
      <c r="C60" s="57" t="s">
        <v>192</v>
      </c>
      <c r="D60" s="80" t="s">
        <v>193</v>
      </c>
      <c r="E60" s="82" t="s">
        <v>181</v>
      </c>
      <c r="F60" s="82" t="s">
        <v>182</v>
      </c>
      <c r="G60" s="61">
        <v>4</v>
      </c>
      <c r="H60" s="60">
        <v>64</v>
      </c>
      <c r="I60" s="61">
        <v>3.5</v>
      </c>
      <c r="J60" s="60">
        <v>56</v>
      </c>
      <c r="K60" s="61">
        <v>0.5</v>
      </c>
      <c r="L60" s="60">
        <v>8</v>
      </c>
      <c r="M60" s="61">
        <v>0</v>
      </c>
      <c r="N60" s="60">
        <v>0</v>
      </c>
      <c r="O60" s="60">
        <v>6</v>
      </c>
      <c r="P60" s="60" t="s">
        <v>68</v>
      </c>
      <c r="Q60" s="60" t="s">
        <v>144</v>
      </c>
      <c r="R60" s="60" t="s">
        <v>70</v>
      </c>
      <c r="S60" s="97"/>
      <c r="T60" s="97"/>
      <c r="U60" s="97"/>
    </row>
    <row r="61" spans="1:21" s="41" customFormat="1" ht="15" customHeight="1">
      <c r="A61" s="55">
        <v>2022</v>
      </c>
      <c r="B61" s="56" t="s">
        <v>63</v>
      </c>
      <c r="C61" s="85" t="s">
        <v>194</v>
      </c>
      <c r="D61" s="83" t="s">
        <v>195</v>
      </c>
      <c r="E61" s="82" t="s">
        <v>181</v>
      </c>
      <c r="F61" s="82" t="s">
        <v>182</v>
      </c>
      <c r="G61" s="61">
        <v>1.5</v>
      </c>
      <c r="H61" s="60">
        <v>24</v>
      </c>
      <c r="I61" s="61">
        <v>1.5</v>
      </c>
      <c r="J61" s="60">
        <v>24</v>
      </c>
      <c r="K61" s="61">
        <v>0</v>
      </c>
      <c r="L61" s="60">
        <v>0</v>
      </c>
      <c r="M61" s="61">
        <v>0</v>
      </c>
      <c r="N61" s="60">
        <v>0</v>
      </c>
      <c r="O61" s="60">
        <v>7</v>
      </c>
      <c r="P61" s="60" t="s">
        <v>68</v>
      </c>
      <c r="Q61" s="60" t="s">
        <v>144</v>
      </c>
      <c r="R61" s="60" t="s">
        <v>70</v>
      </c>
      <c r="S61" s="98"/>
      <c r="T61" s="98"/>
      <c r="U61" s="98"/>
    </row>
    <row r="62" spans="1:21" ht="15" customHeight="1">
      <c r="A62" s="55">
        <v>2022</v>
      </c>
      <c r="B62" s="56" t="s">
        <v>63</v>
      </c>
      <c r="C62" s="57" t="s">
        <v>145</v>
      </c>
      <c r="D62" s="80" t="s">
        <v>196</v>
      </c>
      <c r="E62" s="82" t="s">
        <v>181</v>
      </c>
      <c r="F62" s="82" t="s">
        <v>182</v>
      </c>
      <c r="G62" s="61">
        <v>3</v>
      </c>
      <c r="H62" s="60">
        <v>48</v>
      </c>
      <c r="I62" s="61">
        <v>2.5</v>
      </c>
      <c r="J62" s="60">
        <v>40</v>
      </c>
      <c r="K62" s="61">
        <v>0.5</v>
      </c>
      <c r="L62" s="60">
        <v>8</v>
      </c>
      <c r="M62" s="61">
        <v>0</v>
      </c>
      <c r="N62" s="60">
        <v>0</v>
      </c>
      <c r="O62" s="60">
        <v>6</v>
      </c>
      <c r="P62" s="60" t="s">
        <v>68</v>
      </c>
      <c r="Q62" s="60" t="s">
        <v>144</v>
      </c>
      <c r="R62" s="60" t="s">
        <v>70</v>
      </c>
      <c r="S62" s="97"/>
      <c r="T62" s="97"/>
      <c r="U62" s="97"/>
    </row>
    <row r="63" spans="1:21" ht="15" customHeight="1">
      <c r="A63" s="55">
        <v>2022</v>
      </c>
      <c r="B63" s="56" t="s">
        <v>63</v>
      </c>
      <c r="C63" s="85" t="s">
        <v>197</v>
      </c>
      <c r="D63" s="71" t="s">
        <v>198</v>
      </c>
      <c r="E63" s="59" t="s">
        <v>199</v>
      </c>
      <c r="F63" s="60" t="s">
        <v>200</v>
      </c>
      <c r="G63" s="61">
        <v>2</v>
      </c>
      <c r="H63" s="60">
        <v>60</v>
      </c>
      <c r="I63" s="61">
        <v>0</v>
      </c>
      <c r="J63" s="60">
        <v>0</v>
      </c>
      <c r="K63" s="61">
        <v>0</v>
      </c>
      <c r="L63" s="60">
        <v>0</v>
      </c>
      <c r="M63" s="61">
        <v>2</v>
      </c>
      <c r="N63" s="60">
        <v>60</v>
      </c>
      <c r="O63" s="60">
        <v>4</v>
      </c>
      <c r="P63" s="60" t="s">
        <v>88</v>
      </c>
      <c r="Q63" s="60" t="s">
        <v>144</v>
      </c>
      <c r="R63" s="60" t="s">
        <v>70</v>
      </c>
      <c r="S63" s="97"/>
      <c r="T63" s="97"/>
      <c r="U63" s="97"/>
    </row>
    <row r="64" spans="1:21" ht="15" customHeight="1">
      <c r="A64" s="55">
        <v>2022</v>
      </c>
      <c r="B64" s="56" t="s">
        <v>63</v>
      </c>
      <c r="C64" s="85" t="s">
        <v>201</v>
      </c>
      <c r="D64" s="71" t="s">
        <v>202</v>
      </c>
      <c r="E64" s="59" t="s">
        <v>199</v>
      </c>
      <c r="F64" s="60" t="s">
        <v>200</v>
      </c>
      <c r="G64" s="61">
        <v>2</v>
      </c>
      <c r="H64" s="60">
        <v>60</v>
      </c>
      <c r="I64" s="61">
        <v>0</v>
      </c>
      <c r="J64" s="60">
        <v>0</v>
      </c>
      <c r="K64" s="61">
        <v>0</v>
      </c>
      <c r="L64" s="60">
        <v>0</v>
      </c>
      <c r="M64" s="61">
        <v>2</v>
      </c>
      <c r="N64" s="60">
        <v>60</v>
      </c>
      <c r="O64" s="60">
        <v>3</v>
      </c>
      <c r="P64" s="60" t="s">
        <v>88</v>
      </c>
      <c r="Q64" s="60" t="s">
        <v>144</v>
      </c>
      <c r="R64" s="60" t="s">
        <v>70</v>
      </c>
      <c r="S64" s="97"/>
      <c r="T64" s="97"/>
      <c r="U64" s="97"/>
    </row>
    <row r="65" spans="1:21" ht="15" customHeight="1">
      <c r="A65" s="55">
        <v>2022</v>
      </c>
      <c r="B65" s="56" t="s">
        <v>63</v>
      </c>
      <c r="C65" s="101"/>
      <c r="D65" s="73" t="s">
        <v>203</v>
      </c>
      <c r="E65" s="59" t="s">
        <v>199</v>
      </c>
      <c r="F65" s="60" t="s">
        <v>200</v>
      </c>
      <c r="G65" s="74">
        <v>1</v>
      </c>
      <c r="H65" s="75">
        <v>30</v>
      </c>
      <c r="I65" s="74">
        <v>0</v>
      </c>
      <c r="J65" s="75">
        <v>0</v>
      </c>
      <c r="K65" s="74">
        <v>0</v>
      </c>
      <c r="L65" s="75">
        <v>0</v>
      </c>
      <c r="M65" s="74">
        <v>1</v>
      </c>
      <c r="N65" s="75">
        <v>30</v>
      </c>
      <c r="O65" s="75">
        <v>7</v>
      </c>
      <c r="P65" s="60" t="s">
        <v>88</v>
      </c>
      <c r="Q65" s="60" t="s">
        <v>144</v>
      </c>
      <c r="R65" s="75" t="s">
        <v>140</v>
      </c>
      <c r="S65" s="97">
        <f>IF(G65=I65+K65+M65,"","F")</f>
      </c>
      <c r="T65" s="97">
        <f>IF(H65=J65+L65+N65,"","S")</f>
      </c>
      <c r="U65" s="97">
        <f>IF(O65="","N","")</f>
      </c>
    </row>
    <row r="66" spans="1:21" ht="15" customHeight="1">
      <c r="A66" s="55">
        <v>2022</v>
      </c>
      <c r="B66" s="56" t="s">
        <v>63</v>
      </c>
      <c r="C66" s="85" t="s">
        <v>204</v>
      </c>
      <c r="D66" s="71" t="s">
        <v>205</v>
      </c>
      <c r="E66" s="59" t="s">
        <v>199</v>
      </c>
      <c r="F66" s="60" t="s">
        <v>200</v>
      </c>
      <c r="G66" s="61">
        <v>3</v>
      </c>
      <c r="H66" s="60">
        <v>90</v>
      </c>
      <c r="I66" s="61">
        <v>0</v>
      </c>
      <c r="J66" s="60">
        <v>0</v>
      </c>
      <c r="K66" s="61">
        <v>0</v>
      </c>
      <c r="L66" s="60">
        <v>0</v>
      </c>
      <c r="M66" s="61">
        <v>3</v>
      </c>
      <c r="N66" s="60">
        <v>90</v>
      </c>
      <c r="O66" s="60">
        <v>5</v>
      </c>
      <c r="P66" s="60" t="s">
        <v>88</v>
      </c>
      <c r="Q66" s="60" t="s">
        <v>144</v>
      </c>
      <c r="R66" s="60" t="s">
        <v>70</v>
      </c>
      <c r="S66" s="97">
        <f>IF(G66=I66+K66+M66,"","F")</f>
      </c>
      <c r="T66" s="97">
        <f>IF(H66=J66+L66+N66,"","S")</f>
      </c>
      <c r="U66" s="97">
        <f>IF(O66="","N","")</f>
      </c>
    </row>
    <row r="67" spans="1:21" s="41" customFormat="1" ht="15" customHeight="1">
      <c r="A67" s="55">
        <v>2022</v>
      </c>
      <c r="B67" s="56" t="s">
        <v>63</v>
      </c>
      <c r="C67" s="102" t="s">
        <v>206</v>
      </c>
      <c r="D67" s="77" t="s">
        <v>207</v>
      </c>
      <c r="E67" s="59" t="s">
        <v>199</v>
      </c>
      <c r="F67" s="60" t="s">
        <v>200</v>
      </c>
      <c r="G67" s="79">
        <v>2</v>
      </c>
      <c r="H67" s="78">
        <v>60</v>
      </c>
      <c r="I67" s="79">
        <v>0</v>
      </c>
      <c r="J67" s="78">
        <v>0</v>
      </c>
      <c r="K67" s="79">
        <v>0</v>
      </c>
      <c r="L67" s="78">
        <v>0</v>
      </c>
      <c r="M67" s="79">
        <v>2</v>
      </c>
      <c r="N67" s="78">
        <v>60</v>
      </c>
      <c r="O67" s="78">
        <v>6</v>
      </c>
      <c r="P67" s="78" t="s">
        <v>88</v>
      </c>
      <c r="Q67" s="78" t="s">
        <v>144</v>
      </c>
      <c r="R67" s="60" t="s">
        <v>70</v>
      </c>
      <c r="S67" s="97">
        <f>IF(G67=I67+K67+M67,"","F")</f>
      </c>
      <c r="T67" s="97">
        <f>IF(H67=J67+L67+N67,"","S")</f>
      </c>
      <c r="U67" s="97">
        <f>IF(O67="","N","")</f>
      </c>
    </row>
    <row r="68" spans="1:21" s="41" customFormat="1" ht="15" customHeight="1">
      <c r="A68" s="55">
        <v>2022</v>
      </c>
      <c r="B68" s="56" t="s">
        <v>63</v>
      </c>
      <c r="C68" s="85" t="s">
        <v>206</v>
      </c>
      <c r="D68" s="80" t="s">
        <v>208</v>
      </c>
      <c r="E68" s="59" t="s">
        <v>199</v>
      </c>
      <c r="F68" s="60" t="s">
        <v>200</v>
      </c>
      <c r="G68" s="61">
        <v>3</v>
      </c>
      <c r="H68" s="60">
        <v>90</v>
      </c>
      <c r="I68" s="61">
        <v>0</v>
      </c>
      <c r="J68" s="60">
        <v>0</v>
      </c>
      <c r="K68" s="61">
        <v>0</v>
      </c>
      <c r="L68" s="60">
        <v>0</v>
      </c>
      <c r="M68" s="61">
        <v>3</v>
      </c>
      <c r="N68" s="60">
        <v>90</v>
      </c>
      <c r="O68" s="60">
        <v>7</v>
      </c>
      <c r="P68" s="60" t="s">
        <v>88</v>
      </c>
      <c r="Q68" s="60" t="s">
        <v>144</v>
      </c>
      <c r="R68" s="60" t="s">
        <v>70</v>
      </c>
      <c r="S68" s="97">
        <f>IF(G68=I68+K68+M68,"","F")</f>
      </c>
      <c r="T68" s="97">
        <f>IF(H68=J68+L68+N68,"","S")</f>
      </c>
      <c r="U68" s="97">
        <f>IF(O68="","N","")</f>
      </c>
    </row>
    <row r="69" spans="1:21" s="41" customFormat="1" ht="15" customHeight="1">
      <c r="A69" s="55">
        <v>2022</v>
      </c>
      <c r="B69" s="56" t="s">
        <v>63</v>
      </c>
      <c r="C69" s="85" t="s">
        <v>209</v>
      </c>
      <c r="D69" s="80" t="s">
        <v>210</v>
      </c>
      <c r="E69" s="59" t="s">
        <v>199</v>
      </c>
      <c r="F69" s="60" t="s">
        <v>200</v>
      </c>
      <c r="G69" s="61">
        <v>3</v>
      </c>
      <c r="H69" s="60">
        <v>90</v>
      </c>
      <c r="I69" s="61">
        <v>0</v>
      </c>
      <c r="J69" s="60">
        <v>0</v>
      </c>
      <c r="K69" s="61">
        <v>0</v>
      </c>
      <c r="L69" s="60">
        <v>0</v>
      </c>
      <c r="M69" s="61">
        <v>3</v>
      </c>
      <c r="N69" s="60">
        <v>90</v>
      </c>
      <c r="O69" s="60">
        <v>7</v>
      </c>
      <c r="P69" s="60" t="s">
        <v>88</v>
      </c>
      <c r="Q69" s="60" t="s">
        <v>144</v>
      </c>
      <c r="R69" s="60" t="s">
        <v>70</v>
      </c>
      <c r="S69" s="97"/>
      <c r="T69" s="97"/>
      <c r="U69" s="97"/>
    </row>
    <row r="70" spans="1:21" s="41" customFormat="1" ht="15" customHeight="1">
      <c r="A70" s="55">
        <v>2022</v>
      </c>
      <c r="B70" s="56" t="s">
        <v>63</v>
      </c>
      <c r="C70" s="103"/>
      <c r="D70" s="104" t="s">
        <v>211</v>
      </c>
      <c r="E70" s="59" t="s">
        <v>199</v>
      </c>
      <c r="F70" s="60" t="s">
        <v>200</v>
      </c>
      <c r="G70" s="105">
        <v>2</v>
      </c>
      <c r="H70" s="60">
        <v>60</v>
      </c>
      <c r="I70" s="105">
        <v>0</v>
      </c>
      <c r="J70" s="107">
        <v>0</v>
      </c>
      <c r="K70" s="105">
        <v>0</v>
      </c>
      <c r="L70" s="107">
        <v>0</v>
      </c>
      <c r="M70" s="105">
        <v>2</v>
      </c>
      <c r="N70" s="107">
        <v>60</v>
      </c>
      <c r="O70" s="107">
        <v>7</v>
      </c>
      <c r="P70" s="60" t="s">
        <v>88</v>
      </c>
      <c r="Q70" s="60" t="s">
        <v>144</v>
      </c>
      <c r="R70" s="60" t="s">
        <v>70</v>
      </c>
      <c r="S70" s="97">
        <f>IF(G70=I70+K70+M70,"","F")</f>
      </c>
      <c r="T70" s="97">
        <f>IF(H70=J70+L70+N70,"","S")</f>
      </c>
      <c r="U70" s="97">
        <f>IF(O70="","N","")</f>
      </c>
    </row>
    <row r="71" spans="1:21" s="41" customFormat="1" ht="15" customHeight="1">
      <c r="A71" s="55">
        <v>2022</v>
      </c>
      <c r="B71" s="56" t="s">
        <v>63</v>
      </c>
      <c r="C71" s="57"/>
      <c r="D71" s="80" t="s">
        <v>212</v>
      </c>
      <c r="E71" s="59" t="s">
        <v>199</v>
      </c>
      <c r="F71" s="60" t="s">
        <v>200</v>
      </c>
      <c r="G71" s="61">
        <v>2</v>
      </c>
      <c r="H71" s="60">
        <v>60</v>
      </c>
      <c r="I71" s="61">
        <v>0</v>
      </c>
      <c r="J71" s="60">
        <v>0</v>
      </c>
      <c r="K71" s="61">
        <v>0</v>
      </c>
      <c r="L71" s="60">
        <v>0</v>
      </c>
      <c r="M71" s="61">
        <v>2</v>
      </c>
      <c r="N71" s="60">
        <v>60</v>
      </c>
      <c r="O71" s="60">
        <v>5</v>
      </c>
      <c r="P71" s="60" t="s">
        <v>88</v>
      </c>
      <c r="Q71" s="60" t="s">
        <v>144</v>
      </c>
      <c r="R71" s="60" t="s">
        <v>70</v>
      </c>
      <c r="S71" s="97">
        <f>IF(G71=I71+K71+M71,"","F")</f>
      </c>
      <c r="T71" s="97">
        <f>IF(H71=J71+L71+N71,"","S")</f>
      </c>
      <c r="U71" s="97">
        <f>IF(O71="","N","")</f>
      </c>
    </row>
    <row r="72" spans="1:21" s="41" customFormat="1" ht="15" customHeight="1">
      <c r="A72" s="55">
        <v>2022</v>
      </c>
      <c r="B72" s="56" t="s">
        <v>63</v>
      </c>
      <c r="C72" s="106" t="s">
        <v>213</v>
      </c>
      <c r="D72" s="58" t="s">
        <v>214</v>
      </c>
      <c r="E72" s="59" t="s">
        <v>199</v>
      </c>
      <c r="F72" s="60" t="s">
        <v>200</v>
      </c>
      <c r="G72" s="61">
        <v>10</v>
      </c>
      <c r="H72" s="60">
        <v>300</v>
      </c>
      <c r="I72" s="61">
        <v>0</v>
      </c>
      <c r="J72" s="60">
        <v>0</v>
      </c>
      <c r="K72" s="61">
        <v>0</v>
      </c>
      <c r="L72" s="60">
        <v>0</v>
      </c>
      <c r="M72" s="61">
        <v>10</v>
      </c>
      <c r="N72" s="60">
        <v>300</v>
      </c>
      <c r="O72" s="60">
        <v>8</v>
      </c>
      <c r="P72" s="60" t="s">
        <v>88</v>
      </c>
      <c r="Q72" s="60" t="s">
        <v>144</v>
      </c>
      <c r="R72" s="60" t="s">
        <v>70</v>
      </c>
      <c r="S72" s="97"/>
      <c r="T72" s="97"/>
      <c r="U72" s="97"/>
    </row>
    <row r="73" spans="1:21" s="37" customFormat="1" ht="15" customHeight="1">
      <c r="A73" s="55">
        <v>2022</v>
      </c>
      <c r="B73" s="56" t="s">
        <v>63</v>
      </c>
      <c r="C73" s="64" t="s">
        <v>215</v>
      </c>
      <c r="D73" s="65" t="s">
        <v>216</v>
      </c>
      <c r="E73" s="55" t="s">
        <v>181</v>
      </c>
      <c r="F73" s="65" t="s">
        <v>216</v>
      </c>
      <c r="G73" s="66">
        <v>7</v>
      </c>
      <c r="H73" s="55">
        <f>G73*16</f>
        <v>112</v>
      </c>
      <c r="I73" s="66">
        <v>7</v>
      </c>
      <c r="J73" s="55">
        <f>I73*16</f>
        <v>112</v>
      </c>
      <c r="K73" s="66">
        <v>0</v>
      </c>
      <c r="L73" s="55">
        <f>K73*16</f>
        <v>0</v>
      </c>
      <c r="M73" s="66">
        <v>0</v>
      </c>
      <c r="N73" s="55">
        <v>0</v>
      </c>
      <c r="O73" s="55">
        <v>0</v>
      </c>
      <c r="P73" s="55" t="s">
        <v>88</v>
      </c>
      <c r="Q73" s="55" t="s">
        <v>217</v>
      </c>
      <c r="R73" s="55" t="s">
        <v>218</v>
      </c>
      <c r="S73" s="93">
        <f>IF(G73=I73+K73+M73,"","F")</f>
      </c>
      <c r="T73" s="93">
        <f>IF(H73=J73+L73+N73,"","S")</f>
      </c>
      <c r="U73" s="93">
        <f>IF(O73="","N","")</f>
      </c>
    </row>
    <row r="74" spans="1:21" s="37" customFormat="1" ht="15" customHeight="1">
      <c r="A74" s="55">
        <v>2022</v>
      </c>
      <c r="B74" s="56" t="s">
        <v>63</v>
      </c>
      <c r="C74" s="64" t="s">
        <v>215</v>
      </c>
      <c r="D74" s="65" t="s">
        <v>219</v>
      </c>
      <c r="E74" s="55" t="s">
        <v>181</v>
      </c>
      <c r="F74" s="65" t="s">
        <v>219</v>
      </c>
      <c r="G74" s="66">
        <v>2</v>
      </c>
      <c r="H74" s="55">
        <f>G74*16</f>
        <v>32</v>
      </c>
      <c r="I74" s="66">
        <v>2</v>
      </c>
      <c r="J74" s="55">
        <f>I74*16</f>
        <v>32</v>
      </c>
      <c r="K74" s="66">
        <v>0</v>
      </c>
      <c r="L74" s="55">
        <f>K74*16</f>
        <v>0</v>
      </c>
      <c r="M74" s="66">
        <v>0</v>
      </c>
      <c r="N74" s="55">
        <v>0</v>
      </c>
      <c r="O74" s="55">
        <v>0</v>
      </c>
      <c r="P74" s="55" t="s">
        <v>88</v>
      </c>
      <c r="Q74" s="55" t="s">
        <v>217</v>
      </c>
      <c r="R74" s="55" t="s">
        <v>218</v>
      </c>
      <c r="S74" s="93"/>
      <c r="T74" s="93"/>
      <c r="U74" s="93"/>
    </row>
    <row r="75" spans="1:21" s="37" customFormat="1" ht="15" customHeight="1">
      <c r="A75" s="55">
        <v>2022</v>
      </c>
      <c r="B75" s="56" t="s">
        <v>63</v>
      </c>
      <c r="C75" s="64" t="s">
        <v>215</v>
      </c>
      <c r="D75" s="65" t="s">
        <v>220</v>
      </c>
      <c r="E75" s="55" t="s">
        <v>221</v>
      </c>
      <c r="F75" s="55" t="s">
        <v>220</v>
      </c>
      <c r="G75" s="66">
        <v>2</v>
      </c>
      <c r="H75" s="55">
        <f>G75*16</f>
        <v>32</v>
      </c>
      <c r="I75" s="66">
        <v>2</v>
      </c>
      <c r="J75" s="55">
        <f>I75*16</f>
        <v>32</v>
      </c>
      <c r="K75" s="66">
        <v>0</v>
      </c>
      <c r="L75" s="55">
        <f>K75*16</f>
        <v>0</v>
      </c>
      <c r="M75" s="66">
        <v>0</v>
      </c>
      <c r="N75" s="55">
        <v>0</v>
      </c>
      <c r="O75" s="55">
        <v>0</v>
      </c>
      <c r="P75" s="55" t="s">
        <v>88</v>
      </c>
      <c r="Q75" s="55" t="s">
        <v>118</v>
      </c>
      <c r="R75" s="55" t="s">
        <v>220</v>
      </c>
      <c r="S75" s="93"/>
      <c r="T75" s="93"/>
      <c r="U75" s="93"/>
    </row>
    <row r="76" ht="13.5">
      <c r="G76" s="47">
        <f>SUM(G3:G75)</f>
        <v>184</v>
      </c>
    </row>
  </sheetData>
  <sheetProtection/>
  <autoFilter ref="A2:U76"/>
  <mergeCells count="1">
    <mergeCell ref="A1:U1"/>
  </mergeCells>
  <printOptions/>
  <pageMargins left="0.2" right="0.16" top="0.23999999999999996" bottom="0.2" header="0.11999999999999998" footer="0.08"/>
  <pageSetup fitToHeight="0" fitToWidth="1" horizontalDpi="600" verticalDpi="600" orientation="landscape" paperSize="8" scale="89"/>
</worksheet>
</file>

<file path=xl/worksheets/sheet4.xml><?xml version="1.0" encoding="utf-8"?>
<worksheet xmlns="http://schemas.openxmlformats.org/spreadsheetml/2006/main" xmlns:r="http://schemas.openxmlformats.org/officeDocument/2006/relationships">
  <sheetPr>
    <tabColor theme="4" tint="-0.24997000396251678"/>
  </sheetPr>
  <dimension ref="A1:K21"/>
  <sheetViews>
    <sheetView zoomScaleSheetLayoutView="100" workbookViewId="0" topLeftCell="A1">
      <selection activeCell="D63" sqref="D63"/>
    </sheetView>
  </sheetViews>
  <sheetFormatPr defaultColWidth="9.00390625" defaultRowHeight="15"/>
  <cols>
    <col min="1" max="1" width="18.421875" style="1" customWidth="1"/>
    <col min="2" max="7" width="10.140625" style="1" customWidth="1"/>
    <col min="8" max="8" width="14.00390625" style="1" customWidth="1"/>
    <col min="9" max="9" width="12.00390625" style="1" customWidth="1"/>
    <col min="10" max="10" width="14.7109375" style="1" customWidth="1"/>
    <col min="11" max="11" width="24.7109375" style="1" customWidth="1"/>
    <col min="12" max="12" width="33.8515625" style="1" customWidth="1"/>
    <col min="13" max="16384" width="9.00390625" style="1" customWidth="1"/>
  </cols>
  <sheetData>
    <row r="1" spans="1:11" ht="24.75" customHeight="1">
      <c r="A1" s="2" t="s">
        <v>222</v>
      </c>
      <c r="B1" s="3"/>
      <c r="C1" s="3"/>
      <c r="D1" s="3"/>
      <c r="E1" s="3"/>
      <c r="F1" s="3"/>
      <c r="G1" s="3"/>
      <c r="H1" s="3"/>
      <c r="I1" s="3"/>
      <c r="J1" s="3"/>
      <c r="K1" s="24"/>
    </row>
    <row r="2" spans="1:11" ht="24.75" customHeight="1">
      <c r="A2" s="4" t="s">
        <v>223</v>
      </c>
      <c r="B2" s="5" t="s">
        <v>67</v>
      </c>
      <c r="C2" s="6" t="s">
        <v>113</v>
      </c>
      <c r="D2" s="6" t="s">
        <v>143</v>
      </c>
      <c r="E2" s="6" t="s">
        <v>172</v>
      </c>
      <c r="F2" s="6" t="s">
        <v>182</v>
      </c>
      <c r="G2" s="5" t="s">
        <v>200</v>
      </c>
      <c r="H2" s="5" t="s">
        <v>216</v>
      </c>
      <c r="I2" s="5" t="s">
        <v>219</v>
      </c>
      <c r="J2" s="5" t="s">
        <v>224</v>
      </c>
      <c r="K2" s="25" t="s">
        <v>225</v>
      </c>
    </row>
    <row r="3" spans="1:11" ht="24.75" customHeight="1">
      <c r="A3" s="7" t="s">
        <v>226</v>
      </c>
      <c r="B3" s="8">
        <f>SUMIF('2.培养内容和课程设置'!F:F,"通识理论课",'2.培养内容和课程设置'!H:H)</f>
        <v>1070</v>
      </c>
      <c r="C3" s="8">
        <f>SUMIF('2.培养内容和课程设置'!F:F,"通识实践课",'2.培养内容和课程设置'!H:H)</f>
        <v>150</v>
      </c>
      <c r="D3" s="8">
        <f>SUMIF('2.培养内容和课程设置'!F:F,"专业基础课",'2.培养内容和课程设置'!H:H)</f>
        <v>600</v>
      </c>
      <c r="E3" s="8">
        <f>SUMIF('2.培养内容和课程设置'!F:F,"专业核心课",'2.培养内容和课程设置'!H:H)</f>
        <v>256</v>
      </c>
      <c r="F3" s="8">
        <f>SUMIF('2.培养内容和课程设置'!F:F,"专业选修课",'2.培养内容和课程设置'!H:H)</f>
        <v>288</v>
      </c>
      <c r="G3" s="8">
        <f>SUMIF('2.培养内容和课程设置'!F:F,"专业实践课",'2.培养内容和课程设置'!H:H)</f>
        <v>900</v>
      </c>
      <c r="H3" s="8">
        <f>SUMIF('2.培养内容和课程设置'!F:F,"素质教育限选课",'2.培养内容和课程设置'!H:H)</f>
        <v>112</v>
      </c>
      <c r="I3" s="8">
        <f>SUMIF('2.培养内容和课程设置'!F:F,"素质教育任选课",'2.培养内容和课程设置'!H:H)</f>
        <v>32</v>
      </c>
      <c r="J3" s="8">
        <f>SUM(B3:I3)</f>
        <v>3408</v>
      </c>
      <c r="K3" s="26" t="str">
        <f>CONCATENATE('2.培养内容和课程设置'!A:A,"级",'2.培养内容和课程设置'!B:B)</f>
        <v>2022级机械设计制造及其自动化（机械设计）</v>
      </c>
    </row>
    <row r="4" spans="1:11" ht="24.75" customHeight="1">
      <c r="A4" s="7" t="s">
        <v>227</v>
      </c>
      <c r="B4" s="8">
        <f>SUMIF('2.培养内容和课程设置'!F:F,"通识理论课",'2.培养内容和课程设置'!G:G)</f>
        <v>66.5</v>
      </c>
      <c r="C4" s="8">
        <f>SUMIF('2.培养内容和课程设置'!F:F,"通识实践课",'2.培养内容和课程设置'!G:G)</f>
        <v>5</v>
      </c>
      <c r="D4" s="8">
        <f>SUMIF('2.培养内容和课程设置'!F:F,"专业基础课",'2.培养内容和课程设置'!G:G)</f>
        <v>37.5</v>
      </c>
      <c r="E4" s="8">
        <f>SUMIF('2.培养内容和课程设置'!F:F,"专业核心课",'2.培养内容和课程设置'!G:G)</f>
        <v>16</v>
      </c>
      <c r="F4" s="8">
        <f>SUMIF('2.培养内容和课程设置'!F:F,"专业选修课",'2.培养内容和课程设置'!G:G)</f>
        <v>18</v>
      </c>
      <c r="G4" s="8">
        <f>SUMIF('2.培养内容和课程设置'!F:F,"专业实践课",'2.培养内容和课程设置'!G:G)</f>
        <v>30</v>
      </c>
      <c r="H4" s="8">
        <f>SUMIF('2.培养内容和课程设置'!F:F,"素质教育限选课",'2.培养内容和课程设置'!G:G)</f>
        <v>7</v>
      </c>
      <c r="I4" s="8">
        <f>SUMIF('2.培养内容和课程设置'!F:F,"素质教育任选课",'2.培养内容和课程设置'!G:G)</f>
        <v>2</v>
      </c>
      <c r="J4" s="8">
        <f>SUM(B4:I4)</f>
        <v>182</v>
      </c>
      <c r="K4" s="26" t="str">
        <f>K3</f>
        <v>2022级机械设计制造及其自动化（机械设计）</v>
      </c>
    </row>
    <row r="5" spans="1:11" ht="24.75" customHeight="1">
      <c r="A5" s="9" t="s">
        <v>228</v>
      </c>
      <c r="B5" s="10">
        <f>B4/J4</f>
        <v>0.36538461538461536</v>
      </c>
      <c r="C5" s="10">
        <f>C4/J4</f>
        <v>0.027472527472527472</v>
      </c>
      <c r="D5" s="10">
        <f>D4/J4</f>
        <v>0.20604395604395603</v>
      </c>
      <c r="E5" s="10">
        <f>E4/J4</f>
        <v>0.08791208791208792</v>
      </c>
      <c r="F5" s="10">
        <f>F4/J4</f>
        <v>0.0989010989010989</v>
      </c>
      <c r="G5" s="10">
        <f>G4/J4</f>
        <v>0.16483516483516483</v>
      </c>
      <c r="H5" s="10">
        <f>H4/J4</f>
        <v>0.038461538461538464</v>
      </c>
      <c r="I5" s="10">
        <f>I4/J4</f>
        <v>0.01098901098901099</v>
      </c>
      <c r="J5" s="10">
        <f>SUM(B5:I5)</f>
        <v>0.9999999999999999</v>
      </c>
      <c r="K5" s="26" t="str">
        <f>K3</f>
        <v>2022级机械设计制造及其自动化（机械设计）</v>
      </c>
    </row>
    <row r="6" spans="1:11" ht="24.75" customHeight="1">
      <c r="A6" s="11"/>
      <c r="B6" s="11"/>
      <c r="C6" s="11"/>
      <c r="D6" s="11"/>
      <c r="E6" s="11"/>
      <c r="F6" s="11"/>
      <c r="G6" s="11"/>
      <c r="H6" s="11"/>
      <c r="I6" s="11"/>
      <c r="J6" s="11"/>
      <c r="K6" s="11"/>
    </row>
    <row r="7" spans="1:11" ht="45.75" customHeight="1">
      <c r="A7" s="12" t="s">
        <v>229</v>
      </c>
      <c r="B7" s="13" t="s">
        <v>230</v>
      </c>
      <c r="C7" s="13" t="s">
        <v>231</v>
      </c>
      <c r="D7" s="13" t="s">
        <v>199</v>
      </c>
      <c r="E7" s="13" t="s">
        <v>232</v>
      </c>
      <c r="F7" s="14" t="s">
        <v>233</v>
      </c>
      <c r="G7" s="14" t="s">
        <v>234</v>
      </c>
      <c r="H7" s="14" t="s">
        <v>235</v>
      </c>
      <c r="I7" s="27" t="s">
        <v>224</v>
      </c>
      <c r="J7" s="28" t="s">
        <v>236</v>
      </c>
      <c r="K7" s="29" t="s">
        <v>225</v>
      </c>
    </row>
    <row r="8" spans="1:11" ht="24.75" customHeight="1">
      <c r="A8" s="7" t="s">
        <v>226</v>
      </c>
      <c r="B8" s="8">
        <f>SUMIF('2.培养内容和课程设置'!E:E,"必修",'2.培养内容和课程设置'!J:J)</f>
        <v>1684</v>
      </c>
      <c r="C8" s="8">
        <f>SUMIF('2.培养内容和课程设置'!E:E,"选修",'2.培养内容和课程设置'!J:J)</f>
        <v>410</v>
      </c>
      <c r="D8" s="8">
        <f>SUMIF('2.培养内容和课程设置'!N:N,"&gt;0",'2.培养内容和课程设置'!N:N)</f>
        <v>1098</v>
      </c>
      <c r="E8" s="8">
        <f>SUMIF('2.培养内容和课程设置'!L:L,"&gt;0",'2.培养内容和课程设置'!L:L)</f>
        <v>216</v>
      </c>
      <c r="F8" s="8">
        <f>SUMIF('2.培养内容和课程设置'!F:F,"通识理论课",'2.培养内容和课程设置'!J:J)</f>
        <v>958</v>
      </c>
      <c r="G8" s="8">
        <f>SUMIF('2.培养内容和课程设置'!F:F,"专业基础课",'2.培养内容和课程设置'!J:J)+SUMIF('2.培养内容和课程设置'!F:F,"专业核心课",'2.培养内容和课程设置'!J:J)+SUMIF('2.培养内容和课程设置'!F:F,"专业选修课",'2.培养内容和课程设置'!J:J)</f>
        <v>992</v>
      </c>
      <c r="H8" s="8">
        <f>SUMIF('2.培养内容和课程设置'!F:F,"素质教育限选课",'2.培养内容和课程设置'!J:J)+SUMIF('2.培养内容和课程设置'!F:F,"素质教育任选课",'2.培养内容和课程设置'!J:J)</f>
        <v>144</v>
      </c>
      <c r="I8" s="8">
        <f>SUM(B8:E8)</f>
        <v>3408</v>
      </c>
      <c r="J8" s="30" t="str">
        <f>IF(I8=J3,"校验成功","总学时不匹配，请复查表格2")</f>
        <v>校验成功</v>
      </c>
      <c r="K8" s="26" t="str">
        <f>CONCATENATE('2.培养内容和课程设置'!A:A,"级",'2.培养内容和课程设置'!B:B)</f>
        <v>2022级机械设计制造及其自动化（机械设计）</v>
      </c>
    </row>
    <row r="9" spans="1:11" ht="24.75" customHeight="1">
      <c r="A9" s="7" t="s">
        <v>227</v>
      </c>
      <c r="B9" s="8">
        <f>SUMIF('2.培养内容和课程设置'!E:E,"必修",'2.培养内容和课程设置'!I:I)</f>
        <v>104</v>
      </c>
      <c r="C9" s="8">
        <f>SUMIF('2.培养内容和课程设置'!E:E,"选修",'2.培养内容和课程设置'!I:I)</f>
        <v>25.5</v>
      </c>
      <c r="D9" s="8">
        <f>SUMIF('2.培养内容和课程设置'!M:M,"&gt;0",'2.培养内容和课程设置'!M:M)</f>
        <v>38</v>
      </c>
      <c r="E9" s="8">
        <f>SUMIF('2.培养内容和课程设置'!K:K,"&gt;0",'2.培养内容和课程设置'!K:K)</f>
        <v>14.5</v>
      </c>
      <c r="F9" s="8">
        <f>SUMIF('2.培养内容和课程设置'!F:F,"通识理论课",'2.培养内容和课程设置'!I:I)</f>
        <v>59.5</v>
      </c>
      <c r="G9" s="8">
        <f>SUMIF('2.培养内容和课程设置'!F:F,"专业基础课",'2.培养内容和课程设置'!I:I)+SUMIF('2.培养内容和课程设置'!F:F,"专业核心课",'2.培养内容和课程设置'!I:I)+SUMIF('2.培养内容和课程设置'!F:F,"专业选修课",'2.培养内容和课程设置'!I:I)</f>
        <v>61</v>
      </c>
      <c r="H9" s="8">
        <f>SUMIF('2.培养内容和课程设置'!F:F,"素质教育限选课",'2.培养内容和课程设置'!I:I)+SUMIF('2.培养内容和课程设置'!F:F,"素质教育任选课",'2.培养内容和课程设置'!I:I)</f>
        <v>9</v>
      </c>
      <c r="I9" s="8">
        <f>SUM(B9:E9)</f>
        <v>182</v>
      </c>
      <c r="J9" s="30" t="str">
        <f>IF(I9=J4,"校验成功","总学时不匹配，请复查表格2")</f>
        <v>校验成功</v>
      </c>
      <c r="K9" s="26" t="str">
        <f>K8</f>
        <v>2022级机械设计制造及其自动化（机械设计）</v>
      </c>
    </row>
    <row r="10" spans="1:11" ht="24.75" customHeight="1">
      <c r="A10" s="9" t="s">
        <v>228</v>
      </c>
      <c r="B10" s="10">
        <f>B9/I9</f>
        <v>0.5714285714285714</v>
      </c>
      <c r="C10" s="10">
        <f>C9/I9</f>
        <v>0.1401098901098901</v>
      </c>
      <c r="D10" s="10">
        <f>D9/I9</f>
        <v>0.2087912087912088</v>
      </c>
      <c r="E10" s="10">
        <f>E9/I9</f>
        <v>0.07967032967032966</v>
      </c>
      <c r="F10" s="10">
        <f>F9/I9</f>
        <v>0.3269230769230769</v>
      </c>
      <c r="G10" s="10">
        <f>G9/I9</f>
        <v>0.33516483516483514</v>
      </c>
      <c r="H10" s="10">
        <f>H9/I9</f>
        <v>0.04945054945054945</v>
      </c>
      <c r="I10" s="10">
        <f>SUM(B10:E10)</f>
        <v>1</v>
      </c>
      <c r="J10" s="31" t="str">
        <f>IF(I10=J5,"校验成功","总学时不匹配，请复查表格2")</f>
        <v>校验成功</v>
      </c>
      <c r="K10" s="26" t="str">
        <f>K8</f>
        <v>2022级机械设计制造及其自动化（机械设计）</v>
      </c>
    </row>
    <row r="11" spans="1:11" ht="24.75" customHeight="1">
      <c r="A11" s="11"/>
      <c r="B11" s="11"/>
      <c r="C11" s="11"/>
      <c r="D11" s="11"/>
      <c r="E11" s="11"/>
      <c r="F11" s="11"/>
      <c r="G11" s="11"/>
      <c r="H11" s="11"/>
      <c r="I11" s="11"/>
      <c r="J11" s="11"/>
      <c r="K11" s="11"/>
    </row>
    <row r="12" spans="1:11" ht="24.75" customHeight="1">
      <c r="A12" s="2" t="s">
        <v>237</v>
      </c>
      <c r="B12" s="3"/>
      <c r="C12" s="3"/>
      <c r="D12" s="3"/>
      <c r="E12" s="3"/>
      <c r="F12" s="3"/>
      <c r="G12" s="3"/>
      <c r="H12" s="3"/>
      <c r="I12" s="3"/>
      <c r="J12" s="3"/>
      <c r="K12" s="24"/>
    </row>
    <row r="13" spans="1:11" ht="36" customHeight="1">
      <c r="A13" s="15" t="s">
        <v>47</v>
      </c>
      <c r="B13" s="5" t="s">
        <v>67</v>
      </c>
      <c r="C13" s="6" t="s">
        <v>113</v>
      </c>
      <c r="D13" s="6" t="s">
        <v>143</v>
      </c>
      <c r="E13" s="6" t="s">
        <v>172</v>
      </c>
      <c r="F13" s="16" t="s">
        <v>182</v>
      </c>
      <c r="G13" s="5" t="s">
        <v>200</v>
      </c>
      <c r="H13" s="5" t="s">
        <v>216</v>
      </c>
      <c r="I13" s="5" t="s">
        <v>219</v>
      </c>
      <c r="J13" s="5" t="s">
        <v>238</v>
      </c>
      <c r="K13" s="25" t="s">
        <v>225</v>
      </c>
    </row>
    <row r="14" spans="1:11" ht="24.75" customHeight="1">
      <c r="A14" s="7" t="s">
        <v>239</v>
      </c>
      <c r="B14" s="8">
        <f aca="true" t="shared" si="0" ref="B14:E15">B3</f>
        <v>1070</v>
      </c>
      <c r="C14" s="8">
        <f t="shared" si="0"/>
        <v>150</v>
      </c>
      <c r="D14" s="17">
        <f t="shared" si="0"/>
        <v>600</v>
      </c>
      <c r="E14" s="17">
        <f t="shared" si="0"/>
        <v>256</v>
      </c>
      <c r="F14" s="17">
        <v>272</v>
      </c>
      <c r="G14" s="8">
        <f aca="true" t="shared" si="1" ref="G14:I15">G3</f>
        <v>900</v>
      </c>
      <c r="H14" s="8">
        <f t="shared" si="1"/>
        <v>112</v>
      </c>
      <c r="I14" s="8">
        <f t="shared" si="1"/>
        <v>32</v>
      </c>
      <c r="J14" s="8">
        <f>SUM(B14:I14)</f>
        <v>3392</v>
      </c>
      <c r="K14" s="26" t="str">
        <f>K3</f>
        <v>2022级机械设计制造及其自动化（机械设计）</v>
      </c>
    </row>
    <row r="15" spans="1:11" ht="24.75" customHeight="1">
      <c r="A15" s="7" t="s">
        <v>240</v>
      </c>
      <c r="B15" s="8">
        <f t="shared" si="0"/>
        <v>66.5</v>
      </c>
      <c r="C15" s="8">
        <f t="shared" si="0"/>
        <v>5</v>
      </c>
      <c r="D15" s="17">
        <f t="shared" si="0"/>
        <v>37.5</v>
      </c>
      <c r="E15" s="17">
        <f t="shared" si="0"/>
        <v>16</v>
      </c>
      <c r="F15" s="17">
        <v>17</v>
      </c>
      <c r="G15" s="8">
        <f t="shared" si="1"/>
        <v>30</v>
      </c>
      <c r="H15" s="8">
        <f t="shared" si="1"/>
        <v>7</v>
      </c>
      <c r="I15" s="8">
        <f t="shared" si="1"/>
        <v>2</v>
      </c>
      <c r="J15" s="8">
        <f>SUM(B15:I15)</f>
        <v>181</v>
      </c>
      <c r="K15" s="26" t="str">
        <f>K3</f>
        <v>2022级机械设计制造及其自动化（机械设计）</v>
      </c>
    </row>
    <row r="16" spans="1:11" ht="24.75" customHeight="1">
      <c r="A16" s="18" t="s">
        <v>241</v>
      </c>
      <c r="B16" s="10">
        <f>B15/J15</f>
        <v>0.3674033149171271</v>
      </c>
      <c r="C16" s="10">
        <f>C15/J15</f>
        <v>0.027624309392265192</v>
      </c>
      <c r="D16" s="19">
        <f>D15/J15</f>
        <v>0.20718232044198895</v>
      </c>
      <c r="E16" s="10">
        <f>E15/J15</f>
        <v>0.08839779005524862</v>
      </c>
      <c r="F16" s="10">
        <f>F15/J15</f>
        <v>0.09392265193370165</v>
      </c>
      <c r="G16" s="20">
        <f>G15/J15</f>
        <v>0.16574585635359115</v>
      </c>
      <c r="H16" s="20">
        <f>H15/J15</f>
        <v>0.03867403314917127</v>
      </c>
      <c r="I16" s="20">
        <f>I15/J15</f>
        <v>0.011049723756906077</v>
      </c>
      <c r="J16" s="10">
        <f>SUM(B16:I16)</f>
        <v>1</v>
      </c>
      <c r="K16" s="26" t="str">
        <f>K3</f>
        <v>2022级机械设计制造及其自动化（机械设计）</v>
      </c>
    </row>
    <row r="17" spans="1:11" ht="22.5" customHeight="1">
      <c r="A17" s="11"/>
      <c r="B17" s="11"/>
      <c r="C17" s="11"/>
      <c r="D17" s="11"/>
      <c r="E17" s="11"/>
      <c r="F17" s="11"/>
      <c r="G17" s="11"/>
      <c r="H17" s="11"/>
      <c r="I17" s="11"/>
      <c r="J17" s="11"/>
      <c r="K17" s="11"/>
    </row>
    <row r="18" spans="1:11" ht="22.5" customHeight="1">
      <c r="A18" s="21" t="s">
        <v>242</v>
      </c>
      <c r="B18" s="22"/>
      <c r="C18" s="22"/>
      <c r="D18" s="22"/>
      <c r="E18" s="22"/>
      <c r="F18" s="22"/>
      <c r="G18" s="22"/>
      <c r="H18" s="22"/>
      <c r="I18" s="22"/>
      <c r="J18" s="22"/>
      <c r="K18" s="32"/>
    </row>
    <row r="19" spans="1:11" ht="21" customHeight="1">
      <c r="A19" s="15" t="s">
        <v>26</v>
      </c>
      <c r="B19" s="6" t="s">
        <v>243</v>
      </c>
      <c r="C19" s="6" t="s">
        <v>244</v>
      </c>
      <c r="D19" s="6" t="s">
        <v>245</v>
      </c>
      <c r="E19" s="6" t="s">
        <v>246</v>
      </c>
      <c r="F19" s="6" t="s">
        <v>247</v>
      </c>
      <c r="G19" s="6" t="s">
        <v>248</v>
      </c>
      <c r="H19" s="6" t="s">
        <v>249</v>
      </c>
      <c r="I19" s="6" t="s">
        <v>250</v>
      </c>
      <c r="J19" s="6" t="s">
        <v>251</v>
      </c>
      <c r="K19" s="25" t="s">
        <v>252</v>
      </c>
    </row>
    <row r="20" spans="1:11" ht="21" customHeight="1">
      <c r="A20" s="7" t="s">
        <v>253</v>
      </c>
      <c r="B20" s="8">
        <f>SUMIF('2.培养内容和课程设置'!O:O,"1",'2.培养内容和课程设置'!H:H)</f>
        <v>410</v>
      </c>
      <c r="C20" s="8">
        <f>SUMIF('2.培养内容和课程设置'!O:O,"2",'2.培养内容和课程设置'!H:H)</f>
        <v>392</v>
      </c>
      <c r="D20" s="8">
        <f>SUMIF('2.培养内容和课程设置'!O:O,"3",'2.培养内容和课程设置'!H:H)</f>
        <v>432</v>
      </c>
      <c r="E20" s="8">
        <f>SUMIF('2.培养内容和课程设置'!O:O,"4",'2.培养内容和课程设置'!H:H)</f>
        <v>412</v>
      </c>
      <c r="F20" s="8">
        <f>SUMIF('2.培养内容和课程设置'!O:O,"5",'2.培养内容和课程设置'!H:H)</f>
        <v>454</v>
      </c>
      <c r="G20" s="8">
        <f>SUMIF('2.培养内容和课程设置'!O:O,"6",'2.培养内容和课程设置'!H:H)</f>
        <v>380</v>
      </c>
      <c r="H20" s="8">
        <f>SUMIF('2.培养内容和课程设置'!O:O,"7",'2.培养内容和课程设置'!H:H)</f>
        <v>444</v>
      </c>
      <c r="I20" s="8">
        <f>SUMIF('2.培养内容和课程设置'!O:O,"8",'2.培养内容和课程设置'!H:H)</f>
        <v>308</v>
      </c>
      <c r="J20" s="8">
        <f>K20-SUM(B20:I20)</f>
        <v>176</v>
      </c>
      <c r="K20" s="33">
        <f>J3</f>
        <v>3408</v>
      </c>
    </row>
    <row r="21" spans="1:11" ht="21" customHeight="1">
      <c r="A21" s="9" t="s">
        <v>254</v>
      </c>
      <c r="B21" s="23">
        <f>SUMIF('2.培养内容和课程设置'!O:O,"1",'2.培养内容和课程设置'!G:G)</f>
        <v>23.5</v>
      </c>
      <c r="C21" s="23">
        <f>SUMIF('2.培养内容和课程设置'!O:O,"2",'2.培养内容和课程设置'!G:G)</f>
        <v>24.5</v>
      </c>
      <c r="D21" s="23">
        <f>SUMIF('2.培养内容和课程设置'!O:O,"3",'2.培养内容和课程设置'!G:G)</f>
        <v>23.5</v>
      </c>
      <c r="E21" s="23">
        <f>SUMIF('2.培养内容和课程设置'!O:O,"4",'2.培养内容和课程设置'!G:G)</f>
        <v>24</v>
      </c>
      <c r="F21" s="23">
        <f>SUMIF('2.培养内容和课程设置'!O:O,"5",'2.培养内容和课程设置'!G:G)</f>
        <v>24</v>
      </c>
      <c r="G21" s="23">
        <f>SUMIF('2.培养内容和课程设置'!O:O,"6",'2.培养内容和课程设置'!G:G)</f>
        <v>22</v>
      </c>
      <c r="H21" s="23">
        <f>SUMIF('2.培养内容和课程设置'!O:O,"7",'2.培养内容和课程设置'!G:G)</f>
        <v>19</v>
      </c>
      <c r="I21" s="23">
        <f>SUMIF('2.培养内容和课程设置'!O:O,"8",'2.培养内容和课程设置'!G:G)</f>
        <v>10.5</v>
      </c>
      <c r="J21" s="23">
        <f>K21-SUM(A21:I21)</f>
        <v>11</v>
      </c>
      <c r="K21" s="34">
        <f>J4</f>
        <v>182</v>
      </c>
    </row>
  </sheetData>
  <sheetProtection/>
  <mergeCells count="6">
    <mergeCell ref="A1:K1"/>
    <mergeCell ref="A6:K6"/>
    <mergeCell ref="A11:K11"/>
    <mergeCell ref="A12:K12"/>
    <mergeCell ref="A17:K17"/>
    <mergeCell ref="A18:K18"/>
  </mergeCells>
  <printOptions/>
  <pageMargins left="0.59" right="0.31" top="0.31" bottom="0.2" header="0.23999999999999996" footer="0.11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黄薇</cp:lastModifiedBy>
  <dcterms:created xsi:type="dcterms:W3CDTF">2019-01-22T15:46:32Z</dcterms:created>
  <dcterms:modified xsi:type="dcterms:W3CDTF">2023-11-06T09:20:50Z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A3E975883BA44BD8AA5EE0003D0BB200</vt:lpwstr>
  </property>
  <property fmtid="{D5CDD505-2E9C-101B-9397-08002B2CF9AE}" pid="5" name="KSOReadingLayo">
    <vt:bool>true</vt:bool>
  </property>
</Properties>
</file>